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d.docs.live.net/c8462fe83f5c3edb/Documents/UNEP/U4E/Transformers/New Work/TCO/"/>
    </mc:Choice>
  </mc:AlternateContent>
  <xr:revisionPtr revIDLastSave="2" documentId="8_{BFE7FBA2-EE27-457C-B7EA-11B631594222}" xr6:coauthVersionLast="47" xr6:coauthVersionMax="47" xr10:uidLastSave="{13B2565E-D4C5-4D73-9AD0-A50A27810EFE}"/>
  <bookViews>
    <workbookView xWindow="2280" yWindow="340" windowWidth="22000" windowHeight="19940" xr2:uid="{05A59655-FE03-4D16-B727-E3F72AA46F84}"/>
  </bookViews>
  <sheets>
    <sheet name="TCO" sheetId="13" r:id="rId1"/>
    <sheet name="Inputs" sheetId="6" r:id="rId2"/>
    <sheet name="(1)" sheetId="1" r:id="rId3"/>
    <sheet name="(2)" sheetId="3" r:id="rId4"/>
    <sheet name="(3)" sheetId="2" r:id="rId5"/>
    <sheet name="(4)" sheetId="4" r:id="rId6"/>
    <sheet name="(5)" sheetId="12" r:id="rId7"/>
    <sheet name="About" sheetId="5" r:id="rId8"/>
    <sheet name="Typical loss levels" sheetId="7" state="hidden" r:id="rId9"/>
    <sheet name="IEA $-MWh" sheetId="8" state="hidden" r:id="rId10"/>
  </sheets>
  <definedNames>
    <definedName name="Afactor_Table">'(1)'!$A$31:$G$129</definedName>
    <definedName name="Bfactor_table">'(3)'!$A$35:$G$133</definedName>
    <definedName name="C.Factor">#REF!</definedName>
    <definedName name="ktsqr">'(4)'!$F$35:$G$134</definedName>
  </definedNames>
  <calcPr calcId="191029"/>
  <pivotCaches>
    <pivotCache cacheId="9"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7" i="13" l="1"/>
  <c r="I18" i="4"/>
  <c r="I17" i="4"/>
  <c r="B18" i="4"/>
  <c r="B17" i="4"/>
  <c r="G43" i="3"/>
  <c r="B43" i="3"/>
  <c r="B41" i="3"/>
  <c r="G42" i="3"/>
  <c r="G44" i="3" s="1"/>
  <c r="B31" i="3"/>
  <c r="B33" i="3"/>
  <c r="D15" i="3" s="1"/>
  <c r="B27" i="3"/>
  <c r="B30" i="3" s="1"/>
  <c r="B16" i="3"/>
  <c r="B17" i="3"/>
  <c r="B18" i="3"/>
  <c r="B19" i="3"/>
  <c r="B15" i="3"/>
  <c r="B14" i="3"/>
  <c r="B19" i="6"/>
  <c r="G33" i="3" s="1"/>
  <c r="E15" i="3"/>
  <c r="E16" i="3"/>
  <c r="E14" i="3"/>
  <c r="C23" i="2"/>
  <c r="C22" i="2"/>
  <c r="C18" i="2"/>
  <c r="C19" i="2"/>
  <c r="C20" i="2"/>
  <c r="C17" i="2"/>
  <c r="J13" i="6"/>
  <c r="C2" i="12"/>
  <c r="C20" i="1"/>
  <c r="D20" i="1" s="1"/>
  <c r="C19" i="1"/>
  <c r="D19" i="1" s="1"/>
  <c r="C18" i="1"/>
  <c r="D18" i="1" s="1"/>
  <c r="C16" i="1"/>
  <c r="D16" i="1" s="1"/>
  <c r="C14" i="3" l="1"/>
  <c r="C15" i="3"/>
  <c r="D14" i="3"/>
  <c r="B32" i="3"/>
  <c r="B35" i="3" s="1"/>
  <c r="C16" i="3"/>
  <c r="D16" i="3"/>
  <c r="G45" i="3"/>
  <c r="G46" i="3" s="1"/>
  <c r="B45" i="3" s="1"/>
  <c r="B44" i="3"/>
  <c r="B46" i="3" s="1"/>
  <c r="B20" i="3"/>
  <c r="G31" i="3" l="1"/>
  <c r="G32" i="3" s="1"/>
  <c r="G34" i="3" s="1"/>
  <c r="B34" i="3" s="1"/>
  <c r="B36" i="3" s="1"/>
  <c r="D17" i="3" s="1"/>
  <c r="B47" i="3"/>
  <c r="D18" i="3" s="1"/>
  <c r="C18" i="3"/>
  <c r="C17" i="3"/>
  <c r="C20" i="3"/>
  <c r="C10" i="3" s="1"/>
  <c r="C17" i="1" s="1"/>
  <c r="D20" i="3" l="1"/>
  <c r="D10" i="3" s="1"/>
  <c r="D17" i="1" l="1"/>
  <c r="E31" i="1" s="1"/>
  <c r="C15" i="2"/>
  <c r="E35" i="2" s="1"/>
  <c r="C35" i="4"/>
  <c r="C21" i="2"/>
  <c r="C16" i="2"/>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35" i="4"/>
  <c r="E36" i="2" l="1"/>
  <c r="E37" i="2" s="1"/>
  <c r="E38" i="2" s="1"/>
  <c r="E39" i="2" s="1"/>
  <c r="E40" i="2" s="1"/>
  <c r="E41" i="2" s="1"/>
  <c r="E42" i="2" s="1"/>
  <c r="E43" i="2" s="1"/>
  <c r="F31" i="1"/>
  <c r="G31" i="1" s="1"/>
  <c r="E32" i="1"/>
  <c r="B31" i="4"/>
  <c r="D123" i="4"/>
  <c r="F123" i="4" s="1"/>
  <c r="D111" i="4"/>
  <c r="F111" i="4" s="1"/>
  <c r="D99" i="4"/>
  <c r="F99" i="4" s="1"/>
  <c r="D87" i="4"/>
  <c r="F87" i="4" s="1"/>
  <c r="D75" i="4"/>
  <c r="F75" i="4" s="1"/>
  <c r="D63" i="4"/>
  <c r="F63" i="4" s="1"/>
  <c r="D51" i="4"/>
  <c r="F51" i="4" s="1"/>
  <c r="D39" i="4"/>
  <c r="F39" i="4" s="1"/>
  <c r="D131" i="4"/>
  <c r="F131" i="4" s="1"/>
  <c r="D119" i="4"/>
  <c r="F119" i="4" s="1"/>
  <c r="D107" i="4"/>
  <c r="F107" i="4" s="1"/>
  <c r="D95" i="4"/>
  <c r="F95" i="4" s="1"/>
  <c r="D83" i="4"/>
  <c r="F83" i="4" s="1"/>
  <c r="D71" i="4"/>
  <c r="F71" i="4" s="1"/>
  <c r="D59" i="4"/>
  <c r="F59" i="4" s="1"/>
  <c r="D47" i="4"/>
  <c r="F47" i="4" s="1"/>
  <c r="D128" i="4"/>
  <c r="F128" i="4" s="1"/>
  <c r="D116" i="4"/>
  <c r="F116" i="4" s="1"/>
  <c r="D104" i="4"/>
  <c r="F104" i="4" s="1"/>
  <c r="D92" i="4"/>
  <c r="F92" i="4" s="1"/>
  <c r="D80" i="4"/>
  <c r="F80" i="4" s="1"/>
  <c r="D68" i="4"/>
  <c r="F68" i="4" s="1"/>
  <c r="D56" i="4"/>
  <c r="F56" i="4" s="1"/>
  <c r="D44" i="4"/>
  <c r="F44" i="4" s="1"/>
  <c r="D127" i="4"/>
  <c r="F127" i="4" s="1"/>
  <c r="D115" i="4"/>
  <c r="F115" i="4" s="1"/>
  <c r="D103" i="4"/>
  <c r="F103" i="4" s="1"/>
  <c r="D91" i="4"/>
  <c r="F91" i="4" s="1"/>
  <c r="D79" i="4"/>
  <c r="F79" i="4" s="1"/>
  <c r="D67" i="4"/>
  <c r="F67" i="4" s="1"/>
  <c r="D55" i="4"/>
  <c r="F55" i="4" s="1"/>
  <c r="D43" i="4"/>
  <c r="F43" i="4" s="1"/>
  <c r="D395" i="4"/>
  <c r="F395" i="4" s="1"/>
  <c r="D383" i="4"/>
  <c r="F383" i="4" s="1"/>
  <c r="D371" i="4"/>
  <c r="F371" i="4" s="1"/>
  <c r="D359" i="4"/>
  <c r="F359" i="4" s="1"/>
  <c r="D347" i="4"/>
  <c r="F347" i="4" s="1"/>
  <c r="D335" i="4"/>
  <c r="F335" i="4" s="1"/>
  <c r="D323" i="4"/>
  <c r="F323" i="4" s="1"/>
  <c r="D311" i="4"/>
  <c r="F311" i="4" s="1"/>
  <c r="D299" i="4"/>
  <c r="F299" i="4" s="1"/>
  <c r="D287" i="4"/>
  <c r="F287" i="4" s="1"/>
  <c r="D275" i="4"/>
  <c r="F275" i="4" s="1"/>
  <c r="D263" i="4"/>
  <c r="F263" i="4" s="1"/>
  <c r="D251" i="4"/>
  <c r="F251" i="4" s="1"/>
  <c r="D239" i="4"/>
  <c r="F239" i="4" s="1"/>
  <c r="D227" i="4"/>
  <c r="F227" i="4" s="1"/>
  <c r="D215" i="4"/>
  <c r="F215" i="4" s="1"/>
  <c r="D203" i="4"/>
  <c r="F203" i="4" s="1"/>
  <c r="D191" i="4"/>
  <c r="F191" i="4" s="1"/>
  <c r="D179" i="4"/>
  <c r="F179" i="4" s="1"/>
  <c r="D167" i="4"/>
  <c r="F167" i="4" s="1"/>
  <c r="D155" i="4"/>
  <c r="F155" i="4" s="1"/>
  <c r="D143" i="4"/>
  <c r="F143" i="4" s="1"/>
  <c r="D126" i="4"/>
  <c r="F126" i="4" s="1"/>
  <c r="D114" i="4"/>
  <c r="F114" i="4" s="1"/>
  <c r="D102" i="4"/>
  <c r="F102" i="4" s="1"/>
  <c r="D90" i="4"/>
  <c r="F90" i="4" s="1"/>
  <c r="D78" i="4"/>
  <c r="F78" i="4" s="1"/>
  <c r="D66" i="4"/>
  <c r="F66" i="4" s="1"/>
  <c r="D54" i="4"/>
  <c r="F54" i="4" s="1"/>
  <c r="D42" i="4"/>
  <c r="F42" i="4" s="1"/>
  <c r="D394" i="4"/>
  <c r="F394" i="4" s="1"/>
  <c r="D382" i="4"/>
  <c r="F382" i="4" s="1"/>
  <c r="D370" i="4"/>
  <c r="F370" i="4" s="1"/>
  <c r="D358" i="4"/>
  <c r="F358" i="4" s="1"/>
  <c r="D346" i="4"/>
  <c r="F346" i="4" s="1"/>
  <c r="D334" i="4"/>
  <c r="F334" i="4" s="1"/>
  <c r="D322" i="4"/>
  <c r="F322" i="4" s="1"/>
  <c r="D310" i="4"/>
  <c r="F310" i="4" s="1"/>
  <c r="D298" i="4"/>
  <c r="F298" i="4" s="1"/>
  <c r="D286" i="4"/>
  <c r="F286" i="4" s="1"/>
  <c r="D274" i="4"/>
  <c r="F274" i="4" s="1"/>
  <c r="D262" i="4"/>
  <c r="F262" i="4" s="1"/>
  <c r="D250" i="4"/>
  <c r="F250" i="4" s="1"/>
  <c r="D238" i="4"/>
  <c r="F238" i="4" s="1"/>
  <c r="D226" i="4"/>
  <c r="F226" i="4" s="1"/>
  <c r="D214" i="4"/>
  <c r="F214" i="4" s="1"/>
  <c r="D202" i="4"/>
  <c r="F202" i="4" s="1"/>
  <c r="D190" i="4"/>
  <c r="F190" i="4" s="1"/>
  <c r="D178" i="4"/>
  <c r="F178" i="4" s="1"/>
  <c r="D166" i="4"/>
  <c r="F166" i="4" s="1"/>
  <c r="D154" i="4"/>
  <c r="F154" i="4" s="1"/>
  <c r="D142" i="4"/>
  <c r="F142" i="4" s="1"/>
  <c r="D125" i="4"/>
  <c r="F125" i="4" s="1"/>
  <c r="D113" i="4"/>
  <c r="F113" i="4" s="1"/>
  <c r="D101" i="4"/>
  <c r="F101" i="4" s="1"/>
  <c r="D89" i="4"/>
  <c r="F89" i="4" s="1"/>
  <c r="D77" i="4"/>
  <c r="F77" i="4" s="1"/>
  <c r="D65" i="4"/>
  <c r="F65" i="4" s="1"/>
  <c r="D53" i="4"/>
  <c r="F53" i="4" s="1"/>
  <c r="D41" i="4"/>
  <c r="F41" i="4" s="1"/>
  <c r="D393" i="4"/>
  <c r="F393" i="4" s="1"/>
  <c r="D381" i="4"/>
  <c r="F381" i="4" s="1"/>
  <c r="D369" i="4"/>
  <c r="F369" i="4" s="1"/>
  <c r="D357" i="4"/>
  <c r="F357" i="4" s="1"/>
  <c r="D345" i="4"/>
  <c r="F345" i="4" s="1"/>
  <c r="D333" i="4"/>
  <c r="F333" i="4" s="1"/>
  <c r="D321" i="4"/>
  <c r="F321" i="4" s="1"/>
  <c r="D309" i="4"/>
  <c r="F309" i="4" s="1"/>
  <c r="D297" i="4"/>
  <c r="F297" i="4" s="1"/>
  <c r="D285" i="4"/>
  <c r="F285" i="4" s="1"/>
  <c r="D273" i="4"/>
  <c r="F273" i="4" s="1"/>
  <c r="D261" i="4"/>
  <c r="F261" i="4" s="1"/>
  <c r="D249" i="4"/>
  <c r="F249" i="4" s="1"/>
  <c r="D237" i="4"/>
  <c r="F237" i="4" s="1"/>
  <c r="D225" i="4"/>
  <c r="F225" i="4" s="1"/>
  <c r="D213" i="4"/>
  <c r="F213" i="4" s="1"/>
  <c r="D201" i="4"/>
  <c r="F201" i="4" s="1"/>
  <c r="D189" i="4"/>
  <c r="F189" i="4" s="1"/>
  <c r="D177" i="4"/>
  <c r="F177" i="4" s="1"/>
  <c r="D165" i="4"/>
  <c r="F165" i="4" s="1"/>
  <c r="D153" i="4"/>
  <c r="F153" i="4" s="1"/>
  <c r="D141" i="4"/>
  <c r="F141" i="4" s="1"/>
  <c r="D124" i="4"/>
  <c r="F124" i="4" s="1"/>
  <c r="D112" i="4"/>
  <c r="F112" i="4" s="1"/>
  <c r="D100" i="4"/>
  <c r="F100" i="4" s="1"/>
  <c r="D88" i="4"/>
  <c r="F88" i="4" s="1"/>
  <c r="D76" i="4"/>
  <c r="F76" i="4" s="1"/>
  <c r="D64" i="4"/>
  <c r="F64" i="4" s="1"/>
  <c r="D52" i="4"/>
  <c r="F52" i="4" s="1"/>
  <c r="D40" i="4"/>
  <c r="F40" i="4" s="1"/>
  <c r="D392" i="4"/>
  <c r="F392" i="4" s="1"/>
  <c r="D380" i="4"/>
  <c r="F380" i="4" s="1"/>
  <c r="D368" i="4"/>
  <c r="F368" i="4" s="1"/>
  <c r="D356" i="4"/>
  <c r="F356" i="4" s="1"/>
  <c r="D344" i="4"/>
  <c r="F344" i="4" s="1"/>
  <c r="D332" i="4"/>
  <c r="F332" i="4" s="1"/>
  <c r="D320" i="4"/>
  <c r="F320" i="4" s="1"/>
  <c r="D308" i="4"/>
  <c r="F308" i="4" s="1"/>
  <c r="D296" i="4"/>
  <c r="F296" i="4" s="1"/>
  <c r="D284" i="4"/>
  <c r="F284" i="4" s="1"/>
  <c r="D272" i="4"/>
  <c r="F272" i="4" s="1"/>
  <c r="D260" i="4"/>
  <c r="F260" i="4" s="1"/>
  <c r="D248" i="4"/>
  <c r="F248" i="4" s="1"/>
  <c r="D236" i="4"/>
  <c r="F236" i="4" s="1"/>
  <c r="D224" i="4"/>
  <c r="F224" i="4" s="1"/>
  <c r="D212" i="4"/>
  <c r="F212" i="4" s="1"/>
  <c r="D200" i="4"/>
  <c r="F200" i="4" s="1"/>
  <c r="D188" i="4"/>
  <c r="F188" i="4" s="1"/>
  <c r="D176" i="4"/>
  <c r="F176" i="4" s="1"/>
  <c r="D164" i="4"/>
  <c r="F164" i="4" s="1"/>
  <c r="D152" i="4"/>
  <c r="F152" i="4" s="1"/>
  <c r="D140" i="4"/>
  <c r="F140" i="4" s="1"/>
  <c r="D391" i="4"/>
  <c r="F391" i="4" s="1"/>
  <c r="D379" i="4"/>
  <c r="F379" i="4" s="1"/>
  <c r="D367" i="4"/>
  <c r="F367" i="4" s="1"/>
  <c r="D355" i="4"/>
  <c r="F355" i="4" s="1"/>
  <c r="D343" i="4"/>
  <c r="F343" i="4" s="1"/>
  <c r="D331" i="4"/>
  <c r="F331" i="4" s="1"/>
  <c r="D319" i="4"/>
  <c r="F319" i="4" s="1"/>
  <c r="D307" i="4"/>
  <c r="F307" i="4" s="1"/>
  <c r="D295" i="4"/>
  <c r="F295" i="4" s="1"/>
  <c r="D283" i="4"/>
  <c r="F283" i="4" s="1"/>
  <c r="D271" i="4"/>
  <c r="F271" i="4" s="1"/>
  <c r="D259" i="4"/>
  <c r="F259" i="4" s="1"/>
  <c r="D247" i="4"/>
  <c r="F247" i="4" s="1"/>
  <c r="D235" i="4"/>
  <c r="F235" i="4" s="1"/>
  <c r="D223" i="4"/>
  <c r="F223" i="4" s="1"/>
  <c r="D211" i="4"/>
  <c r="F211" i="4" s="1"/>
  <c r="D199" i="4"/>
  <c r="F199" i="4" s="1"/>
  <c r="D187" i="4"/>
  <c r="F187" i="4" s="1"/>
  <c r="D175" i="4"/>
  <c r="F175" i="4" s="1"/>
  <c r="D163" i="4"/>
  <c r="F163" i="4" s="1"/>
  <c r="D151" i="4"/>
  <c r="F151" i="4" s="1"/>
  <c r="D139" i="4"/>
  <c r="F139" i="4" s="1"/>
  <c r="D122" i="4"/>
  <c r="F122" i="4" s="1"/>
  <c r="D110" i="4"/>
  <c r="F110" i="4" s="1"/>
  <c r="D98" i="4"/>
  <c r="F98" i="4" s="1"/>
  <c r="D86" i="4"/>
  <c r="F86" i="4" s="1"/>
  <c r="D74" i="4"/>
  <c r="F74" i="4" s="1"/>
  <c r="D62" i="4"/>
  <c r="F62" i="4" s="1"/>
  <c r="D50" i="4"/>
  <c r="F50" i="4" s="1"/>
  <c r="D38" i="4"/>
  <c r="F38" i="4" s="1"/>
  <c r="D390" i="4"/>
  <c r="F390" i="4" s="1"/>
  <c r="D378" i="4"/>
  <c r="F378" i="4" s="1"/>
  <c r="D366" i="4"/>
  <c r="F366" i="4" s="1"/>
  <c r="D354" i="4"/>
  <c r="F354" i="4" s="1"/>
  <c r="D342" i="4"/>
  <c r="F342" i="4" s="1"/>
  <c r="D330" i="4"/>
  <c r="F330" i="4" s="1"/>
  <c r="D318" i="4"/>
  <c r="F318" i="4" s="1"/>
  <c r="D306" i="4"/>
  <c r="F306" i="4" s="1"/>
  <c r="D294" i="4"/>
  <c r="F294" i="4" s="1"/>
  <c r="D282" i="4"/>
  <c r="F282" i="4" s="1"/>
  <c r="D270" i="4"/>
  <c r="F270" i="4" s="1"/>
  <c r="D258" i="4"/>
  <c r="F258" i="4" s="1"/>
  <c r="D246" i="4"/>
  <c r="F246" i="4" s="1"/>
  <c r="D234" i="4"/>
  <c r="F234" i="4" s="1"/>
  <c r="D222" i="4"/>
  <c r="F222" i="4" s="1"/>
  <c r="D210" i="4"/>
  <c r="F210" i="4" s="1"/>
  <c r="D198" i="4"/>
  <c r="F198" i="4" s="1"/>
  <c r="D186" i="4"/>
  <c r="F186" i="4" s="1"/>
  <c r="D174" i="4"/>
  <c r="F174" i="4" s="1"/>
  <c r="D162" i="4"/>
  <c r="F162" i="4" s="1"/>
  <c r="D150" i="4"/>
  <c r="F150" i="4" s="1"/>
  <c r="D138" i="4"/>
  <c r="F138" i="4" s="1"/>
  <c r="D121" i="4"/>
  <c r="F121" i="4" s="1"/>
  <c r="D109" i="4"/>
  <c r="F109" i="4" s="1"/>
  <c r="D97" i="4"/>
  <c r="F97" i="4" s="1"/>
  <c r="D85" i="4"/>
  <c r="F85" i="4" s="1"/>
  <c r="D73" i="4"/>
  <c r="F73" i="4" s="1"/>
  <c r="D61" i="4"/>
  <c r="F61" i="4" s="1"/>
  <c r="D49" i="4"/>
  <c r="F49" i="4" s="1"/>
  <c r="D37" i="4"/>
  <c r="F37" i="4" s="1"/>
  <c r="D389" i="4"/>
  <c r="F389" i="4" s="1"/>
  <c r="D377" i="4"/>
  <c r="F377" i="4" s="1"/>
  <c r="D365" i="4"/>
  <c r="F365" i="4" s="1"/>
  <c r="D353" i="4"/>
  <c r="F353" i="4" s="1"/>
  <c r="D341" i="4"/>
  <c r="F341" i="4" s="1"/>
  <c r="D329" i="4"/>
  <c r="F329" i="4" s="1"/>
  <c r="D317" i="4"/>
  <c r="F317" i="4" s="1"/>
  <c r="D305" i="4"/>
  <c r="F305" i="4" s="1"/>
  <c r="D293" i="4"/>
  <c r="F293" i="4" s="1"/>
  <c r="D281" i="4"/>
  <c r="F281" i="4" s="1"/>
  <c r="D269" i="4"/>
  <c r="F269" i="4" s="1"/>
  <c r="D257" i="4"/>
  <c r="F257" i="4" s="1"/>
  <c r="D245" i="4"/>
  <c r="F245" i="4" s="1"/>
  <c r="D233" i="4"/>
  <c r="F233" i="4" s="1"/>
  <c r="D221" i="4"/>
  <c r="F221" i="4" s="1"/>
  <c r="D209" i="4"/>
  <c r="F209" i="4" s="1"/>
  <c r="D197" i="4"/>
  <c r="F197" i="4" s="1"/>
  <c r="D185" i="4"/>
  <c r="F185" i="4" s="1"/>
  <c r="D173" i="4"/>
  <c r="F173" i="4" s="1"/>
  <c r="D161" i="4"/>
  <c r="F161" i="4" s="1"/>
  <c r="D149" i="4"/>
  <c r="F149" i="4" s="1"/>
  <c r="D137" i="4"/>
  <c r="F137" i="4" s="1"/>
  <c r="C31" i="4"/>
  <c r="D120" i="4"/>
  <c r="F120" i="4" s="1"/>
  <c r="D108" i="4"/>
  <c r="F108" i="4" s="1"/>
  <c r="D96" i="4"/>
  <c r="F96" i="4" s="1"/>
  <c r="D84" i="4"/>
  <c r="F84" i="4" s="1"/>
  <c r="D72" i="4"/>
  <c r="F72" i="4" s="1"/>
  <c r="D60" i="4"/>
  <c r="F60" i="4" s="1"/>
  <c r="D48" i="4"/>
  <c r="F48" i="4" s="1"/>
  <c r="D36" i="4"/>
  <c r="F36" i="4" s="1"/>
  <c r="D388" i="4"/>
  <c r="F388" i="4" s="1"/>
  <c r="D376" i="4"/>
  <c r="F376" i="4" s="1"/>
  <c r="D364" i="4"/>
  <c r="F364" i="4" s="1"/>
  <c r="D352" i="4"/>
  <c r="F352" i="4" s="1"/>
  <c r="D340" i="4"/>
  <c r="F340" i="4" s="1"/>
  <c r="D328" i="4"/>
  <c r="F328" i="4" s="1"/>
  <c r="D316" i="4"/>
  <c r="F316" i="4" s="1"/>
  <c r="D304" i="4"/>
  <c r="F304" i="4" s="1"/>
  <c r="D292" i="4"/>
  <c r="F292" i="4" s="1"/>
  <c r="D280" i="4"/>
  <c r="F280" i="4" s="1"/>
  <c r="D268" i="4"/>
  <c r="F268" i="4" s="1"/>
  <c r="D256" i="4"/>
  <c r="F256" i="4" s="1"/>
  <c r="D244" i="4"/>
  <c r="F244" i="4" s="1"/>
  <c r="D232" i="4"/>
  <c r="F232" i="4" s="1"/>
  <c r="D220" i="4"/>
  <c r="F220" i="4" s="1"/>
  <c r="D208" i="4"/>
  <c r="F208" i="4" s="1"/>
  <c r="D196" i="4"/>
  <c r="F196" i="4" s="1"/>
  <c r="D184" i="4"/>
  <c r="F184" i="4" s="1"/>
  <c r="D172" i="4"/>
  <c r="F172" i="4" s="1"/>
  <c r="D160" i="4"/>
  <c r="F160" i="4" s="1"/>
  <c r="D148" i="4"/>
  <c r="F148" i="4" s="1"/>
  <c r="D136" i="4"/>
  <c r="F136" i="4" s="1"/>
  <c r="D399" i="4"/>
  <c r="F399" i="4" s="1"/>
  <c r="D387" i="4"/>
  <c r="F387" i="4" s="1"/>
  <c r="D375" i="4"/>
  <c r="F375" i="4" s="1"/>
  <c r="D363" i="4"/>
  <c r="F363" i="4" s="1"/>
  <c r="D351" i="4"/>
  <c r="F351" i="4" s="1"/>
  <c r="D339" i="4"/>
  <c r="F339" i="4" s="1"/>
  <c r="D327" i="4"/>
  <c r="F327" i="4" s="1"/>
  <c r="D315" i="4"/>
  <c r="F315" i="4" s="1"/>
  <c r="D303" i="4"/>
  <c r="F303" i="4" s="1"/>
  <c r="D291" i="4"/>
  <c r="F291" i="4" s="1"/>
  <c r="D279" i="4"/>
  <c r="F279" i="4" s="1"/>
  <c r="D267" i="4"/>
  <c r="F267" i="4" s="1"/>
  <c r="D255" i="4"/>
  <c r="F255" i="4" s="1"/>
  <c r="D243" i="4"/>
  <c r="F243" i="4" s="1"/>
  <c r="D231" i="4"/>
  <c r="F231" i="4" s="1"/>
  <c r="D219" i="4"/>
  <c r="F219" i="4" s="1"/>
  <c r="D207" i="4"/>
  <c r="F207" i="4" s="1"/>
  <c r="D195" i="4"/>
  <c r="F195" i="4" s="1"/>
  <c r="D183" i="4"/>
  <c r="F183" i="4" s="1"/>
  <c r="D171" i="4"/>
  <c r="F171" i="4" s="1"/>
  <c r="D159" i="4"/>
  <c r="F159" i="4" s="1"/>
  <c r="D147" i="4"/>
  <c r="F147" i="4" s="1"/>
  <c r="D135" i="4"/>
  <c r="F135" i="4" s="1"/>
  <c r="D130" i="4"/>
  <c r="F130" i="4" s="1"/>
  <c r="D118" i="4"/>
  <c r="F118" i="4" s="1"/>
  <c r="D106" i="4"/>
  <c r="F106" i="4" s="1"/>
  <c r="D94" i="4"/>
  <c r="F94" i="4" s="1"/>
  <c r="D82" i="4"/>
  <c r="F82" i="4" s="1"/>
  <c r="D70" i="4"/>
  <c r="F70" i="4" s="1"/>
  <c r="D58" i="4"/>
  <c r="F58" i="4" s="1"/>
  <c r="D46" i="4"/>
  <c r="F46" i="4" s="1"/>
  <c r="D398" i="4"/>
  <c r="F398" i="4" s="1"/>
  <c r="D386" i="4"/>
  <c r="F386" i="4" s="1"/>
  <c r="D374" i="4"/>
  <c r="F374" i="4" s="1"/>
  <c r="D362" i="4"/>
  <c r="F362" i="4" s="1"/>
  <c r="D350" i="4"/>
  <c r="F350" i="4" s="1"/>
  <c r="D338" i="4"/>
  <c r="F338" i="4" s="1"/>
  <c r="D326" i="4"/>
  <c r="F326" i="4" s="1"/>
  <c r="D314" i="4"/>
  <c r="F314" i="4" s="1"/>
  <c r="D302" i="4"/>
  <c r="F302" i="4" s="1"/>
  <c r="D290" i="4"/>
  <c r="F290" i="4" s="1"/>
  <c r="D278" i="4"/>
  <c r="F278" i="4" s="1"/>
  <c r="D266" i="4"/>
  <c r="F266" i="4" s="1"/>
  <c r="D254" i="4"/>
  <c r="F254" i="4" s="1"/>
  <c r="D242" i="4"/>
  <c r="F242" i="4" s="1"/>
  <c r="D230" i="4"/>
  <c r="F230" i="4" s="1"/>
  <c r="D218" i="4"/>
  <c r="F218" i="4" s="1"/>
  <c r="D206" i="4"/>
  <c r="F206" i="4" s="1"/>
  <c r="D194" i="4"/>
  <c r="F194" i="4" s="1"/>
  <c r="D182" i="4"/>
  <c r="F182" i="4" s="1"/>
  <c r="D170" i="4"/>
  <c r="F170" i="4" s="1"/>
  <c r="D158" i="4"/>
  <c r="F158" i="4" s="1"/>
  <c r="D146" i="4"/>
  <c r="F146" i="4" s="1"/>
  <c r="D134" i="4"/>
  <c r="F134" i="4" s="1"/>
  <c r="D129" i="4"/>
  <c r="F129" i="4" s="1"/>
  <c r="D117" i="4"/>
  <c r="F117" i="4" s="1"/>
  <c r="D105" i="4"/>
  <c r="F105" i="4" s="1"/>
  <c r="D93" i="4"/>
  <c r="F93" i="4" s="1"/>
  <c r="D81" i="4"/>
  <c r="F81" i="4" s="1"/>
  <c r="D69" i="4"/>
  <c r="F69" i="4" s="1"/>
  <c r="D57" i="4"/>
  <c r="F57" i="4" s="1"/>
  <c r="D45" i="4"/>
  <c r="F45" i="4" s="1"/>
  <c r="D397" i="4"/>
  <c r="F397" i="4" s="1"/>
  <c r="D385" i="4"/>
  <c r="F385" i="4" s="1"/>
  <c r="D373" i="4"/>
  <c r="F373" i="4" s="1"/>
  <c r="D361" i="4"/>
  <c r="F361" i="4" s="1"/>
  <c r="D349" i="4"/>
  <c r="F349" i="4" s="1"/>
  <c r="D337" i="4"/>
  <c r="F337" i="4" s="1"/>
  <c r="D325" i="4"/>
  <c r="F325" i="4" s="1"/>
  <c r="D313" i="4"/>
  <c r="F313" i="4" s="1"/>
  <c r="D301" i="4"/>
  <c r="F301" i="4" s="1"/>
  <c r="D289" i="4"/>
  <c r="F289" i="4" s="1"/>
  <c r="D277" i="4"/>
  <c r="F277" i="4" s="1"/>
  <c r="D265" i="4"/>
  <c r="F265" i="4" s="1"/>
  <c r="D253" i="4"/>
  <c r="F253" i="4" s="1"/>
  <c r="D241" i="4"/>
  <c r="F241" i="4" s="1"/>
  <c r="D229" i="4"/>
  <c r="F229" i="4" s="1"/>
  <c r="D217" i="4"/>
  <c r="F217" i="4" s="1"/>
  <c r="D205" i="4"/>
  <c r="F205" i="4" s="1"/>
  <c r="D193" i="4"/>
  <c r="F193" i="4" s="1"/>
  <c r="D181" i="4"/>
  <c r="F181" i="4" s="1"/>
  <c r="D169" i="4"/>
  <c r="F169" i="4" s="1"/>
  <c r="D157" i="4"/>
  <c r="F157" i="4" s="1"/>
  <c r="D145" i="4"/>
  <c r="F145" i="4" s="1"/>
  <c r="D133" i="4"/>
  <c r="F133" i="4" s="1"/>
  <c r="D396" i="4"/>
  <c r="F396" i="4" s="1"/>
  <c r="D384" i="4"/>
  <c r="F384" i="4" s="1"/>
  <c r="D372" i="4"/>
  <c r="F372" i="4" s="1"/>
  <c r="D360" i="4"/>
  <c r="F360" i="4" s="1"/>
  <c r="D348" i="4"/>
  <c r="F348" i="4" s="1"/>
  <c r="D336" i="4"/>
  <c r="F336" i="4" s="1"/>
  <c r="D324" i="4"/>
  <c r="F324" i="4" s="1"/>
  <c r="D312" i="4"/>
  <c r="F312" i="4" s="1"/>
  <c r="D300" i="4"/>
  <c r="F300" i="4" s="1"/>
  <c r="D288" i="4"/>
  <c r="F288" i="4" s="1"/>
  <c r="D276" i="4"/>
  <c r="F276" i="4" s="1"/>
  <c r="D264" i="4"/>
  <c r="F264" i="4" s="1"/>
  <c r="D252" i="4"/>
  <c r="F252" i="4" s="1"/>
  <c r="D240" i="4"/>
  <c r="F240" i="4" s="1"/>
  <c r="D228" i="4"/>
  <c r="F228" i="4" s="1"/>
  <c r="D216" i="4"/>
  <c r="F216" i="4" s="1"/>
  <c r="D204" i="4"/>
  <c r="F204" i="4" s="1"/>
  <c r="D192" i="4"/>
  <c r="F192" i="4" s="1"/>
  <c r="D180" i="4"/>
  <c r="F180" i="4" s="1"/>
  <c r="D168" i="4"/>
  <c r="F168" i="4" s="1"/>
  <c r="D156" i="4"/>
  <c r="F156" i="4" s="1"/>
  <c r="D144" i="4"/>
  <c r="F144" i="4" s="1"/>
  <c r="D132" i="4"/>
  <c r="F132" i="4" s="1"/>
  <c r="E33" i="1" l="1"/>
  <c r="F32" i="1"/>
  <c r="G32" i="1" s="1"/>
  <c r="E44" i="2"/>
  <c r="D35" i="4"/>
  <c r="F33" i="1" l="1"/>
  <c r="G33" i="1" s="1"/>
  <c r="E34" i="1"/>
  <c r="E45" i="2"/>
  <c r="D31" i="4"/>
  <c r="F35" i="4"/>
  <c r="G35" i="4" s="1"/>
  <c r="F34" i="1" l="1"/>
  <c r="G34" i="1" s="1"/>
  <c r="E35" i="1"/>
  <c r="E46" i="2"/>
  <c r="G36" i="4"/>
  <c r="F35" i="1" l="1"/>
  <c r="G35" i="1" s="1"/>
  <c r="E36" i="1"/>
  <c r="E47" i="2"/>
  <c r="G37" i="4"/>
  <c r="G38" i="4" s="1"/>
  <c r="G39" i="4" s="1"/>
  <c r="G40" i="4" s="1"/>
  <c r="G41" i="4" s="1"/>
  <c r="G42" i="4" s="1"/>
  <c r="G43" i="4" s="1"/>
  <c r="G44" i="4" s="1"/>
  <c r="G45" i="4" s="1"/>
  <c r="G46" i="4" s="1"/>
  <c r="G47" i="4" s="1"/>
  <c r="G48" i="4" s="1"/>
  <c r="G49" i="4" s="1"/>
  <c r="G50" i="4" s="1"/>
  <c r="G51" i="4" s="1"/>
  <c r="G52" i="4" s="1"/>
  <c r="G53" i="4" s="1"/>
  <c r="G54" i="4" s="1"/>
  <c r="G55" i="4" s="1"/>
  <c r="G56" i="4" s="1"/>
  <c r="G57" i="4" s="1"/>
  <c r="G58" i="4" s="1"/>
  <c r="G59" i="4" s="1"/>
  <c r="G60" i="4" s="1"/>
  <c r="G61" i="4" s="1"/>
  <c r="G62" i="4" s="1"/>
  <c r="G63" i="4" s="1"/>
  <c r="G64" i="4" s="1"/>
  <c r="F36" i="1" l="1"/>
  <c r="G36" i="1" s="1"/>
  <c r="E37" i="1"/>
  <c r="E48" i="2"/>
  <c r="G65" i="4"/>
  <c r="G66" i="4" s="1"/>
  <c r="G67" i="4" s="1"/>
  <c r="G68" i="4" s="1"/>
  <c r="G69" i="4" s="1"/>
  <c r="G70" i="4" s="1"/>
  <c r="G71" i="4" s="1"/>
  <c r="G72" i="4" s="1"/>
  <c r="G73" i="4" s="1"/>
  <c r="G74" i="4" s="1"/>
  <c r="G75" i="4" s="1"/>
  <c r="G76" i="4" s="1"/>
  <c r="G77" i="4" s="1"/>
  <c r="G78" i="4" s="1"/>
  <c r="G79" i="4" s="1"/>
  <c r="G80" i="4" s="1"/>
  <c r="G81" i="4" s="1"/>
  <c r="G82" i="4" s="1"/>
  <c r="G83" i="4" s="1"/>
  <c r="G84" i="4" s="1"/>
  <c r="G85" i="4" s="1"/>
  <c r="G86" i="4" s="1"/>
  <c r="G87" i="4" s="1"/>
  <c r="G88" i="4" s="1"/>
  <c r="G89" i="4" s="1"/>
  <c r="G90" i="4" s="1"/>
  <c r="G91" i="4" s="1"/>
  <c r="G92" i="4" s="1"/>
  <c r="G93" i="4" s="1"/>
  <c r="G94" i="4" s="1"/>
  <c r="G95" i="4" s="1"/>
  <c r="G96" i="4" s="1"/>
  <c r="G97" i="4" s="1"/>
  <c r="G98" i="4" s="1"/>
  <c r="G99" i="4" s="1"/>
  <c r="G100" i="4" s="1"/>
  <c r="G101" i="4" s="1"/>
  <c r="G102" i="4" s="1"/>
  <c r="G103" i="4" s="1"/>
  <c r="G104" i="4" s="1"/>
  <c r="G105" i="4" s="1"/>
  <c r="G106" i="4" s="1"/>
  <c r="G107" i="4" s="1"/>
  <c r="G108" i="4" s="1"/>
  <c r="G109" i="4" s="1"/>
  <c r="G110" i="4" s="1"/>
  <c r="G111" i="4" s="1"/>
  <c r="G112" i="4" s="1"/>
  <c r="G113" i="4" s="1"/>
  <c r="G114" i="4" s="1"/>
  <c r="G115" i="4" s="1"/>
  <c r="G116" i="4" s="1"/>
  <c r="G117" i="4" s="1"/>
  <c r="G118" i="4" s="1"/>
  <c r="G119" i="4" s="1"/>
  <c r="G120" i="4" s="1"/>
  <c r="G121" i="4" s="1"/>
  <c r="G122" i="4" s="1"/>
  <c r="G123" i="4" s="1"/>
  <c r="G124" i="4" s="1"/>
  <c r="G125" i="4" s="1"/>
  <c r="G126" i="4" s="1"/>
  <c r="G127" i="4" s="1"/>
  <c r="G128" i="4" s="1"/>
  <c r="G129" i="4" s="1"/>
  <c r="G130" i="4" s="1"/>
  <c r="G131" i="4" s="1"/>
  <c r="G132" i="4" s="1"/>
  <c r="G133" i="4" s="1"/>
  <c r="G134" i="4" s="1"/>
  <c r="G135" i="4" s="1"/>
  <c r="G136" i="4" s="1"/>
  <c r="G137" i="4" s="1"/>
  <c r="G138" i="4" s="1"/>
  <c r="G139" i="4" s="1"/>
  <c r="G140" i="4" s="1"/>
  <c r="G141" i="4" s="1"/>
  <c r="G142" i="4" s="1"/>
  <c r="G143" i="4" s="1"/>
  <c r="G144" i="4" s="1"/>
  <c r="G145" i="4" s="1"/>
  <c r="G146" i="4" s="1"/>
  <c r="G147" i="4" s="1"/>
  <c r="G148" i="4" s="1"/>
  <c r="G149" i="4" s="1"/>
  <c r="G150" i="4" s="1"/>
  <c r="G151" i="4" s="1"/>
  <c r="G152" i="4" s="1"/>
  <c r="G153" i="4" s="1"/>
  <c r="G154" i="4" s="1"/>
  <c r="G155" i="4" s="1"/>
  <c r="G156" i="4" s="1"/>
  <c r="G157" i="4" s="1"/>
  <c r="G158" i="4" s="1"/>
  <c r="G159" i="4" s="1"/>
  <c r="G160" i="4" s="1"/>
  <c r="G161" i="4" s="1"/>
  <c r="G162" i="4" s="1"/>
  <c r="G163" i="4" s="1"/>
  <c r="G164" i="4" s="1"/>
  <c r="G165" i="4" s="1"/>
  <c r="G166" i="4" s="1"/>
  <c r="G167" i="4" s="1"/>
  <c r="G168" i="4" s="1"/>
  <c r="G169" i="4" s="1"/>
  <c r="G170" i="4" s="1"/>
  <c r="G171" i="4" s="1"/>
  <c r="G172" i="4" s="1"/>
  <c r="G173" i="4" s="1"/>
  <c r="G174" i="4" s="1"/>
  <c r="G175" i="4" s="1"/>
  <c r="G176" i="4" s="1"/>
  <c r="G177" i="4" s="1"/>
  <c r="G178" i="4" s="1"/>
  <c r="G179" i="4" s="1"/>
  <c r="G180" i="4" s="1"/>
  <c r="G181" i="4" s="1"/>
  <c r="G182" i="4" s="1"/>
  <c r="G183" i="4" s="1"/>
  <c r="G184" i="4" s="1"/>
  <c r="G185" i="4" s="1"/>
  <c r="G186" i="4" s="1"/>
  <c r="G187" i="4" s="1"/>
  <c r="G188" i="4" s="1"/>
  <c r="G189" i="4" s="1"/>
  <c r="G190" i="4" s="1"/>
  <c r="G191" i="4" s="1"/>
  <c r="G192" i="4" s="1"/>
  <c r="G193" i="4" s="1"/>
  <c r="G194" i="4" s="1"/>
  <c r="G195" i="4" s="1"/>
  <c r="G196" i="4" s="1"/>
  <c r="G197" i="4" s="1"/>
  <c r="G198" i="4" s="1"/>
  <c r="G199" i="4" s="1"/>
  <c r="G200" i="4" s="1"/>
  <c r="G201" i="4" s="1"/>
  <c r="G202" i="4" s="1"/>
  <c r="G203" i="4" s="1"/>
  <c r="G204" i="4" s="1"/>
  <c r="G205" i="4" s="1"/>
  <c r="G206" i="4" s="1"/>
  <c r="G207" i="4" s="1"/>
  <c r="G208" i="4" s="1"/>
  <c r="G209" i="4" s="1"/>
  <c r="G210" i="4" s="1"/>
  <c r="G211" i="4" s="1"/>
  <c r="G212" i="4" s="1"/>
  <c r="G213" i="4" s="1"/>
  <c r="G214" i="4" s="1"/>
  <c r="G215" i="4" s="1"/>
  <c r="G216" i="4" s="1"/>
  <c r="G217" i="4" s="1"/>
  <c r="G218" i="4" s="1"/>
  <c r="G219" i="4" s="1"/>
  <c r="G220" i="4" s="1"/>
  <c r="G221" i="4" s="1"/>
  <c r="G222" i="4" s="1"/>
  <c r="G223" i="4" s="1"/>
  <c r="G224" i="4" s="1"/>
  <c r="G225" i="4" s="1"/>
  <c r="G226" i="4" s="1"/>
  <c r="G227" i="4" s="1"/>
  <c r="G228" i="4" s="1"/>
  <c r="G229" i="4" s="1"/>
  <c r="G230" i="4" s="1"/>
  <c r="G231" i="4" s="1"/>
  <c r="G232" i="4" s="1"/>
  <c r="G233" i="4" s="1"/>
  <c r="G234" i="4" s="1"/>
  <c r="G235" i="4" s="1"/>
  <c r="G236" i="4" s="1"/>
  <c r="G237" i="4" s="1"/>
  <c r="G238" i="4" s="1"/>
  <c r="G239" i="4" s="1"/>
  <c r="G240" i="4" s="1"/>
  <c r="G241" i="4" s="1"/>
  <c r="G242" i="4" s="1"/>
  <c r="G243" i="4" s="1"/>
  <c r="G244" i="4" s="1"/>
  <c r="G245" i="4" s="1"/>
  <c r="G246" i="4" s="1"/>
  <c r="G247" i="4" s="1"/>
  <c r="G248" i="4" s="1"/>
  <c r="G249" i="4" s="1"/>
  <c r="G250" i="4" s="1"/>
  <c r="G251" i="4" s="1"/>
  <c r="G252" i="4" s="1"/>
  <c r="G253" i="4" s="1"/>
  <c r="G254" i="4" s="1"/>
  <c r="G255" i="4" s="1"/>
  <c r="G256" i="4" s="1"/>
  <c r="G257" i="4" s="1"/>
  <c r="G258" i="4" s="1"/>
  <c r="G259" i="4" s="1"/>
  <c r="G260" i="4" s="1"/>
  <c r="G261" i="4" s="1"/>
  <c r="G262" i="4" s="1"/>
  <c r="G263" i="4" s="1"/>
  <c r="G264" i="4" s="1"/>
  <c r="G265" i="4" s="1"/>
  <c r="G266" i="4" s="1"/>
  <c r="G267" i="4" s="1"/>
  <c r="G268" i="4" s="1"/>
  <c r="G269" i="4" s="1"/>
  <c r="G270" i="4" s="1"/>
  <c r="G271" i="4" s="1"/>
  <c r="G272" i="4" s="1"/>
  <c r="G273" i="4" s="1"/>
  <c r="G274" i="4" s="1"/>
  <c r="G275" i="4" s="1"/>
  <c r="G276" i="4" s="1"/>
  <c r="G277" i="4" s="1"/>
  <c r="G278" i="4" s="1"/>
  <c r="G279" i="4" s="1"/>
  <c r="G280" i="4" s="1"/>
  <c r="G281" i="4" s="1"/>
  <c r="G282" i="4" s="1"/>
  <c r="G283" i="4" s="1"/>
  <c r="G284" i="4" s="1"/>
  <c r="G285" i="4" s="1"/>
  <c r="G286" i="4" s="1"/>
  <c r="G287" i="4" s="1"/>
  <c r="G288" i="4" s="1"/>
  <c r="G289" i="4" s="1"/>
  <c r="G290" i="4" s="1"/>
  <c r="G291" i="4" s="1"/>
  <c r="G292" i="4" s="1"/>
  <c r="G293" i="4" s="1"/>
  <c r="G294" i="4" s="1"/>
  <c r="G295" i="4" s="1"/>
  <c r="G296" i="4" s="1"/>
  <c r="G297" i="4" s="1"/>
  <c r="G298" i="4" s="1"/>
  <c r="G299" i="4" s="1"/>
  <c r="G300" i="4" s="1"/>
  <c r="G301" i="4" s="1"/>
  <c r="G302" i="4" s="1"/>
  <c r="G303" i="4" s="1"/>
  <c r="G304" i="4" s="1"/>
  <c r="G305" i="4" s="1"/>
  <c r="G306" i="4" s="1"/>
  <c r="G307" i="4" s="1"/>
  <c r="G308" i="4" s="1"/>
  <c r="G309" i="4" s="1"/>
  <c r="G310" i="4" s="1"/>
  <c r="G311" i="4" s="1"/>
  <c r="G312" i="4" s="1"/>
  <c r="G313" i="4" s="1"/>
  <c r="G314" i="4" s="1"/>
  <c r="G315" i="4" s="1"/>
  <c r="G316" i="4" s="1"/>
  <c r="G317" i="4" s="1"/>
  <c r="G318" i="4" s="1"/>
  <c r="G319" i="4" s="1"/>
  <c r="G320" i="4" s="1"/>
  <c r="G321" i="4" s="1"/>
  <c r="G322" i="4" s="1"/>
  <c r="G323" i="4" s="1"/>
  <c r="G324" i="4" s="1"/>
  <c r="G325" i="4" s="1"/>
  <c r="G326" i="4" s="1"/>
  <c r="G327" i="4" s="1"/>
  <c r="G328" i="4" s="1"/>
  <c r="G329" i="4" s="1"/>
  <c r="G330" i="4" s="1"/>
  <c r="G331" i="4" s="1"/>
  <c r="G332" i="4" s="1"/>
  <c r="G333" i="4" s="1"/>
  <c r="G334" i="4" s="1"/>
  <c r="G335" i="4" s="1"/>
  <c r="G336" i="4" s="1"/>
  <c r="G337" i="4" s="1"/>
  <c r="G338" i="4" s="1"/>
  <c r="G339" i="4" s="1"/>
  <c r="G340" i="4" s="1"/>
  <c r="G341" i="4" s="1"/>
  <c r="G342" i="4" s="1"/>
  <c r="G343" i="4" s="1"/>
  <c r="G344" i="4" s="1"/>
  <c r="G345" i="4" s="1"/>
  <c r="G346" i="4" s="1"/>
  <c r="G347" i="4" s="1"/>
  <c r="G348" i="4" s="1"/>
  <c r="G349" i="4" s="1"/>
  <c r="G350" i="4" s="1"/>
  <c r="G351" i="4" s="1"/>
  <c r="G352" i="4" s="1"/>
  <c r="G353" i="4" s="1"/>
  <c r="G354" i="4" s="1"/>
  <c r="G355" i="4" s="1"/>
  <c r="G356" i="4" s="1"/>
  <c r="G357" i="4" s="1"/>
  <c r="G358" i="4" s="1"/>
  <c r="G359" i="4" s="1"/>
  <c r="G360" i="4" s="1"/>
  <c r="G361" i="4" s="1"/>
  <c r="G362" i="4" s="1"/>
  <c r="G363" i="4" s="1"/>
  <c r="G364" i="4" s="1"/>
  <c r="G365" i="4" s="1"/>
  <c r="G366" i="4" s="1"/>
  <c r="G367" i="4" s="1"/>
  <c r="G368" i="4" s="1"/>
  <c r="G369" i="4" s="1"/>
  <c r="G370" i="4" s="1"/>
  <c r="G371" i="4" s="1"/>
  <c r="G372" i="4" s="1"/>
  <c r="G373" i="4" s="1"/>
  <c r="G374" i="4" s="1"/>
  <c r="G375" i="4" s="1"/>
  <c r="G376" i="4" s="1"/>
  <c r="G377" i="4" s="1"/>
  <c r="G378" i="4" s="1"/>
  <c r="G379" i="4" s="1"/>
  <c r="G380" i="4" s="1"/>
  <c r="G381" i="4" s="1"/>
  <c r="G382" i="4" s="1"/>
  <c r="G383" i="4" s="1"/>
  <c r="G384" i="4" s="1"/>
  <c r="G385" i="4" s="1"/>
  <c r="G386" i="4" s="1"/>
  <c r="G387" i="4" s="1"/>
  <c r="G388" i="4" s="1"/>
  <c r="G389" i="4" s="1"/>
  <c r="G390" i="4" s="1"/>
  <c r="G391" i="4" s="1"/>
  <c r="G392" i="4" s="1"/>
  <c r="G393" i="4" s="1"/>
  <c r="G394" i="4" s="1"/>
  <c r="G395" i="4" s="1"/>
  <c r="G396" i="4" s="1"/>
  <c r="G397" i="4" s="1"/>
  <c r="G398" i="4" s="1"/>
  <c r="G399" i="4" s="1"/>
  <c r="G31" i="4" s="1"/>
  <c r="F37" i="1" l="1"/>
  <c r="G37" i="1" s="1"/>
  <c r="E38" i="1"/>
  <c r="E49" i="2"/>
  <c r="C13" i="2"/>
  <c r="F38" i="1" l="1"/>
  <c r="G38" i="1" s="1"/>
  <c r="E39" i="1"/>
  <c r="D29" i="2"/>
  <c r="F36" i="2"/>
  <c r="F37" i="2"/>
  <c r="F35" i="2"/>
  <c r="G35" i="2" s="1"/>
  <c r="F38" i="2"/>
  <c r="F39" i="2"/>
  <c r="F40" i="2"/>
  <c r="F41" i="2"/>
  <c r="F42" i="2"/>
  <c r="F43" i="2"/>
  <c r="F44" i="2"/>
  <c r="F45" i="2"/>
  <c r="F46" i="2"/>
  <c r="F47" i="2"/>
  <c r="F48" i="2"/>
  <c r="E50" i="2"/>
  <c r="F49" i="2"/>
  <c r="G36" i="2" l="1"/>
  <c r="G37" i="2" s="1"/>
  <c r="G38" i="2" s="1"/>
  <c r="G39" i="2" s="1"/>
  <c r="G40" i="2" s="1"/>
  <c r="G41" i="2" s="1"/>
  <c r="G42" i="2" s="1"/>
  <c r="G43" i="2" s="1"/>
  <c r="G44" i="2" s="1"/>
  <c r="G45" i="2" s="1"/>
  <c r="G46" i="2" s="1"/>
  <c r="G47" i="2" s="1"/>
  <c r="G48" i="2" s="1"/>
  <c r="G49" i="2" s="1"/>
  <c r="F39" i="1"/>
  <c r="G39" i="1" s="1"/>
  <c r="E40" i="1"/>
  <c r="E51" i="2"/>
  <c r="F50" i="2"/>
  <c r="G50" i="2" s="1"/>
  <c r="F40" i="1" l="1"/>
  <c r="G40" i="1" s="1"/>
  <c r="E41" i="1"/>
  <c r="E52" i="2"/>
  <c r="F51" i="2"/>
  <c r="G51" i="2" s="1"/>
  <c r="F41" i="1" l="1"/>
  <c r="G41" i="1" s="1"/>
  <c r="E42" i="1"/>
  <c r="E53" i="2"/>
  <c r="F52" i="2"/>
  <c r="G52" i="2" s="1"/>
  <c r="F42" i="1" l="1"/>
  <c r="G42" i="1" s="1"/>
  <c r="E43" i="1"/>
  <c r="E54" i="2"/>
  <c r="F53" i="2"/>
  <c r="G53" i="2" s="1"/>
  <c r="E44" i="1" l="1"/>
  <c r="F43" i="1"/>
  <c r="G43" i="1" s="1"/>
  <c r="E55" i="2"/>
  <c r="F54" i="2"/>
  <c r="G54" i="2" s="1"/>
  <c r="E45" i="1" l="1"/>
  <c r="F44" i="1"/>
  <c r="G44" i="1" s="1"/>
  <c r="F55" i="2"/>
  <c r="G55" i="2" s="1"/>
  <c r="E56" i="2"/>
  <c r="F45" i="1" l="1"/>
  <c r="G45" i="1" s="1"/>
  <c r="E46" i="1"/>
  <c r="E26" i="1"/>
  <c r="E57" i="2"/>
  <c r="F56" i="2"/>
  <c r="G56" i="2" s="1"/>
  <c r="E47" i="1" l="1"/>
  <c r="F46" i="1"/>
  <c r="G46" i="1" s="1"/>
  <c r="E58" i="2"/>
  <c r="F57" i="2"/>
  <c r="G57" i="2" s="1"/>
  <c r="E48" i="1" l="1"/>
  <c r="F47" i="1"/>
  <c r="G47" i="1" s="1"/>
  <c r="F58" i="2"/>
  <c r="G58" i="2" s="1"/>
  <c r="E59" i="2"/>
  <c r="F48" i="1" l="1"/>
  <c r="G48" i="1" s="1"/>
  <c r="E49" i="1"/>
  <c r="F59" i="2"/>
  <c r="G59" i="2" s="1"/>
  <c r="E60" i="2"/>
  <c r="E50" i="1" l="1"/>
  <c r="F49" i="1"/>
  <c r="G49" i="1" s="1"/>
  <c r="E61" i="2"/>
  <c r="F60" i="2"/>
  <c r="G60" i="2" s="1"/>
  <c r="E51" i="1" l="1"/>
  <c r="F50" i="1"/>
  <c r="G50" i="1" s="1"/>
  <c r="E62" i="2"/>
  <c r="F61" i="2"/>
  <c r="G61" i="2" s="1"/>
  <c r="F51" i="1" l="1"/>
  <c r="G51" i="1" s="1"/>
  <c r="E52" i="1"/>
  <c r="E63" i="2"/>
  <c r="F62" i="2"/>
  <c r="G62" i="2" s="1"/>
  <c r="E53" i="1" l="1"/>
  <c r="F52" i="1"/>
  <c r="G52" i="1" s="1"/>
  <c r="E64" i="2"/>
  <c r="F63" i="2"/>
  <c r="G63" i="2" s="1"/>
  <c r="E54" i="1" l="1"/>
  <c r="F53" i="1"/>
  <c r="G53" i="1" s="1"/>
  <c r="E65" i="2"/>
  <c r="F64" i="2"/>
  <c r="G64" i="2" s="1"/>
  <c r="D27" i="2" s="1"/>
  <c r="C28" i="13" s="1"/>
  <c r="E55" i="1" l="1"/>
  <c r="F54" i="1"/>
  <c r="G54" i="1" s="1"/>
  <c r="E66" i="2"/>
  <c r="F65" i="2"/>
  <c r="G65" i="2" s="1"/>
  <c r="F55" i="1" l="1"/>
  <c r="G55" i="1" s="1"/>
  <c r="E56" i="1"/>
  <c r="F66" i="2"/>
  <c r="G66" i="2" s="1"/>
  <c r="E67" i="2"/>
  <c r="F56" i="1" l="1"/>
  <c r="G56" i="1" s="1"/>
  <c r="E57" i="1"/>
  <c r="F67" i="2"/>
  <c r="G67" i="2" s="1"/>
  <c r="E68" i="2"/>
  <c r="E58" i="1" l="1"/>
  <c r="F57" i="1"/>
  <c r="G57" i="1" s="1"/>
  <c r="E69" i="2"/>
  <c r="F68" i="2"/>
  <c r="G68" i="2" s="1"/>
  <c r="F58" i="1" l="1"/>
  <c r="G58" i="1" s="1"/>
  <c r="E59" i="1"/>
  <c r="F69" i="2"/>
  <c r="G69" i="2" s="1"/>
  <c r="E70" i="2"/>
  <c r="F59" i="1" l="1"/>
  <c r="G59" i="1" s="1"/>
  <c r="E60" i="1"/>
  <c r="F70" i="2"/>
  <c r="G70" i="2" s="1"/>
  <c r="E71" i="2"/>
  <c r="F60" i="1" l="1"/>
  <c r="G60" i="1" s="1"/>
  <c r="E24" i="1" s="1"/>
  <c r="E61" i="1"/>
  <c r="E72" i="2"/>
  <c r="F71" i="2"/>
  <c r="G71" i="2" s="1"/>
  <c r="E62" i="1" l="1"/>
  <c r="F61" i="1"/>
  <c r="G61" i="1" s="1"/>
  <c r="E73" i="2"/>
  <c r="F72" i="2"/>
  <c r="G72" i="2" s="1"/>
  <c r="F62" i="1" l="1"/>
  <c r="G62" i="1" s="1"/>
  <c r="E63" i="1"/>
  <c r="E74" i="2"/>
  <c r="F73" i="2"/>
  <c r="G73" i="2" s="1"/>
  <c r="F63" i="1" l="1"/>
  <c r="G63" i="1" s="1"/>
  <c r="E64" i="1"/>
  <c r="E75" i="2"/>
  <c r="F74" i="2"/>
  <c r="G74" i="2" s="1"/>
  <c r="E65" i="1" l="1"/>
  <c r="F64" i="1"/>
  <c r="G64" i="1" s="1"/>
  <c r="E76" i="2"/>
  <c r="F75" i="2"/>
  <c r="G75" i="2" s="1"/>
  <c r="F65" i="1" l="1"/>
  <c r="G65" i="1" s="1"/>
  <c r="E66" i="1"/>
  <c r="E77" i="2"/>
  <c r="F76" i="2"/>
  <c r="G76" i="2" s="1"/>
  <c r="E67" i="1" l="1"/>
  <c r="F66" i="1"/>
  <c r="G66" i="1" s="1"/>
  <c r="E78" i="2"/>
  <c r="F77" i="2"/>
  <c r="G77" i="2" s="1"/>
  <c r="F67" i="1" l="1"/>
  <c r="G67" i="1" s="1"/>
  <c r="E68" i="1"/>
  <c r="E79" i="2"/>
  <c r="F78" i="2"/>
  <c r="G78" i="2" s="1"/>
  <c r="E69" i="1" l="1"/>
  <c r="F68" i="1"/>
  <c r="G68" i="1" s="1"/>
  <c r="F79" i="2"/>
  <c r="G79" i="2" s="1"/>
  <c r="E80" i="2"/>
  <c r="F69" i="1" l="1"/>
  <c r="G69" i="1" s="1"/>
  <c r="E70" i="1"/>
  <c r="E81" i="2"/>
  <c r="F80" i="2"/>
  <c r="G80" i="2" s="1"/>
  <c r="F70" i="1" l="1"/>
  <c r="G70" i="1" s="1"/>
  <c r="E71" i="1"/>
  <c r="F81" i="2"/>
  <c r="G81" i="2" s="1"/>
  <c r="E82" i="2"/>
  <c r="E72" i="1" l="1"/>
  <c r="F71" i="1"/>
  <c r="G71" i="1" s="1"/>
  <c r="F82" i="2"/>
  <c r="G82" i="2" s="1"/>
  <c r="E83" i="2"/>
  <c r="E73" i="1" l="1"/>
  <c r="F72" i="1"/>
  <c r="G72" i="1" s="1"/>
  <c r="F83" i="2"/>
  <c r="G83" i="2" s="1"/>
  <c r="E84" i="2"/>
  <c r="E74" i="1" l="1"/>
  <c r="F73" i="1"/>
  <c r="G73" i="1" s="1"/>
  <c r="E85" i="2"/>
  <c r="F84" i="2"/>
  <c r="G84" i="2" s="1"/>
  <c r="E75" i="1" l="1"/>
  <c r="F74" i="1"/>
  <c r="G74" i="1" s="1"/>
  <c r="E86" i="2"/>
  <c r="F85" i="2"/>
  <c r="G85" i="2" s="1"/>
  <c r="F75" i="1" l="1"/>
  <c r="G75" i="1" s="1"/>
  <c r="E76" i="1"/>
  <c r="E87" i="2"/>
  <c r="F86" i="2"/>
  <c r="G86" i="2" s="1"/>
  <c r="E77" i="1" l="1"/>
  <c r="F76" i="1"/>
  <c r="G76" i="1" s="1"/>
  <c r="E88" i="2"/>
  <c r="F87" i="2"/>
  <c r="G87" i="2" s="1"/>
  <c r="E78" i="1" l="1"/>
  <c r="F77" i="1"/>
  <c r="G77" i="1" s="1"/>
  <c r="E89" i="2"/>
  <c r="F88" i="2"/>
  <c r="G88" i="2" s="1"/>
  <c r="E79" i="1" l="1"/>
  <c r="F78" i="1"/>
  <c r="G78" i="1" s="1"/>
  <c r="E90" i="2"/>
  <c r="F89" i="2"/>
  <c r="G89" i="2" s="1"/>
  <c r="E80" i="1" l="1"/>
  <c r="F79" i="1"/>
  <c r="G79" i="1" s="1"/>
  <c r="F90" i="2"/>
  <c r="G90" i="2" s="1"/>
  <c r="E91" i="2"/>
  <c r="E81" i="1" l="1"/>
  <c r="F80" i="1"/>
  <c r="G80" i="1" s="1"/>
  <c r="E92" i="2"/>
  <c r="F91" i="2"/>
  <c r="G91" i="2" s="1"/>
  <c r="F81" i="1" l="1"/>
  <c r="G81" i="1" s="1"/>
  <c r="E82" i="1"/>
  <c r="E93" i="2"/>
  <c r="F92" i="2"/>
  <c r="G92" i="2" s="1"/>
  <c r="F82" i="1" l="1"/>
  <c r="G82" i="1" s="1"/>
  <c r="E83" i="1"/>
  <c r="E94" i="2"/>
  <c r="F93" i="2"/>
  <c r="G93" i="2" s="1"/>
  <c r="F83" i="1" l="1"/>
  <c r="G83" i="1" s="1"/>
  <c r="E84" i="1"/>
  <c r="F94" i="2"/>
  <c r="G94" i="2" s="1"/>
  <c r="E95" i="2"/>
  <c r="E85" i="1" l="1"/>
  <c r="F84" i="1"/>
  <c r="G84" i="1" s="1"/>
  <c r="F95" i="2"/>
  <c r="G95" i="2" s="1"/>
  <c r="E96" i="2"/>
  <c r="F85" i="1" l="1"/>
  <c r="G85" i="1" s="1"/>
  <c r="E86" i="1"/>
  <c r="E97" i="2"/>
  <c r="F96" i="2"/>
  <c r="G96" i="2" s="1"/>
  <c r="F86" i="1" l="1"/>
  <c r="G86" i="1" s="1"/>
  <c r="E87" i="1"/>
  <c r="E98" i="2"/>
  <c r="F97" i="2"/>
  <c r="G97" i="2" s="1"/>
  <c r="F87" i="1" l="1"/>
  <c r="G87" i="1" s="1"/>
  <c r="E88" i="1"/>
  <c r="E99" i="2"/>
  <c r="F98" i="2"/>
  <c r="G98" i="2" s="1"/>
  <c r="E89" i="1" l="1"/>
  <c r="F88" i="1"/>
  <c r="G88" i="1" s="1"/>
  <c r="E100" i="2"/>
  <c r="F99" i="2"/>
  <c r="G99" i="2" s="1"/>
  <c r="F89" i="1" l="1"/>
  <c r="G89" i="1" s="1"/>
  <c r="E90" i="1"/>
  <c r="E101" i="2"/>
  <c r="F100" i="2"/>
  <c r="G100" i="2" s="1"/>
  <c r="E91" i="1" l="1"/>
  <c r="F90" i="1"/>
  <c r="G90" i="1" s="1"/>
  <c r="E102" i="2"/>
  <c r="F101" i="2"/>
  <c r="G101" i="2" s="1"/>
  <c r="E92" i="1" l="1"/>
  <c r="F91" i="1"/>
  <c r="G91" i="1" s="1"/>
  <c r="F102" i="2"/>
  <c r="G102" i="2" s="1"/>
  <c r="E103" i="2"/>
  <c r="F92" i="1" l="1"/>
  <c r="G92" i="1" s="1"/>
  <c r="E93" i="1"/>
  <c r="F103" i="2"/>
  <c r="G103" i="2" s="1"/>
  <c r="E104" i="2"/>
  <c r="E94" i="1" l="1"/>
  <c r="F93" i="1"/>
  <c r="G93" i="1" s="1"/>
  <c r="E105" i="2"/>
  <c r="F104" i="2"/>
  <c r="G104" i="2" s="1"/>
  <c r="E95" i="1" l="1"/>
  <c r="F94" i="1"/>
  <c r="G94" i="1" s="1"/>
  <c r="F105" i="2"/>
  <c r="G105" i="2" s="1"/>
  <c r="E106" i="2"/>
  <c r="F95" i="1" l="1"/>
  <c r="G95" i="1" s="1"/>
  <c r="E96" i="1"/>
  <c r="F106" i="2"/>
  <c r="G106" i="2" s="1"/>
  <c r="E107" i="2"/>
  <c r="F96" i="1" l="1"/>
  <c r="G96" i="1" s="1"/>
  <c r="E97" i="1"/>
  <c r="F107" i="2"/>
  <c r="G107" i="2" s="1"/>
  <c r="E108" i="2"/>
  <c r="E98" i="1" l="1"/>
  <c r="F97" i="1"/>
  <c r="G97" i="1" s="1"/>
  <c r="E109" i="2"/>
  <c r="F108" i="2"/>
  <c r="G108" i="2" s="1"/>
  <c r="E99" i="1" l="1"/>
  <c r="F98" i="1"/>
  <c r="G98" i="1" s="1"/>
  <c r="E110" i="2"/>
  <c r="F109" i="2"/>
  <c r="G109" i="2" s="1"/>
  <c r="E100" i="1" l="1"/>
  <c r="F99" i="1"/>
  <c r="G99" i="1" s="1"/>
  <c r="E111" i="2"/>
  <c r="F110" i="2"/>
  <c r="G110" i="2" s="1"/>
  <c r="E101" i="1" l="1"/>
  <c r="F100" i="1"/>
  <c r="G100" i="1" s="1"/>
  <c r="E112" i="2"/>
  <c r="F111" i="2"/>
  <c r="G111" i="2" s="1"/>
  <c r="E102" i="1" l="1"/>
  <c r="F101" i="1"/>
  <c r="G101" i="1" s="1"/>
  <c r="E113" i="2"/>
  <c r="F112" i="2"/>
  <c r="G112" i="2" s="1"/>
  <c r="F102" i="1" l="1"/>
  <c r="G102" i="1" s="1"/>
  <c r="E103" i="1"/>
  <c r="E114" i="2"/>
  <c r="F113" i="2"/>
  <c r="G113" i="2" s="1"/>
  <c r="E104" i="1" l="1"/>
  <c r="F103" i="1"/>
  <c r="G103" i="1" s="1"/>
  <c r="F114" i="2"/>
  <c r="G114" i="2" s="1"/>
  <c r="E115" i="2"/>
  <c r="E105" i="1" l="1"/>
  <c r="F104" i="1"/>
  <c r="G104" i="1" s="1"/>
  <c r="F115" i="2"/>
  <c r="G115" i="2" s="1"/>
  <c r="E116" i="2"/>
  <c r="F105" i="1" l="1"/>
  <c r="G105" i="1" s="1"/>
  <c r="E106" i="1"/>
  <c r="E117" i="2"/>
  <c r="F116" i="2"/>
  <c r="G116" i="2" s="1"/>
  <c r="E107" i="1" l="1"/>
  <c r="F106" i="1"/>
  <c r="G106" i="1" s="1"/>
  <c r="E118" i="2"/>
  <c r="F117" i="2"/>
  <c r="G117" i="2" s="1"/>
  <c r="F107" i="1" l="1"/>
  <c r="G107" i="1" s="1"/>
  <c r="E108" i="1"/>
  <c r="F118" i="2"/>
  <c r="G118" i="2" s="1"/>
  <c r="E119" i="2"/>
  <c r="E109" i="1" l="1"/>
  <c r="F108" i="1"/>
  <c r="G108" i="1" s="1"/>
  <c r="F119" i="2"/>
  <c r="G119" i="2" s="1"/>
  <c r="E120" i="2"/>
  <c r="E110" i="1" l="1"/>
  <c r="F109" i="1"/>
  <c r="G109" i="1" s="1"/>
  <c r="E121" i="2"/>
  <c r="F120" i="2"/>
  <c r="G120" i="2" s="1"/>
  <c r="F110" i="1" l="1"/>
  <c r="G110" i="1" s="1"/>
  <c r="E111" i="1"/>
  <c r="E122" i="2"/>
  <c r="F121" i="2"/>
  <c r="G121" i="2" s="1"/>
  <c r="F111" i="1" l="1"/>
  <c r="G111" i="1" s="1"/>
  <c r="E112" i="1"/>
  <c r="E123" i="2"/>
  <c r="F122" i="2"/>
  <c r="G122" i="2" s="1"/>
  <c r="F112" i="1" l="1"/>
  <c r="G112" i="1" s="1"/>
  <c r="E113" i="1"/>
  <c r="F123" i="2"/>
  <c r="G123" i="2" s="1"/>
  <c r="E124" i="2"/>
  <c r="E114" i="1" l="1"/>
  <c r="F113" i="1"/>
  <c r="G113" i="1" s="1"/>
  <c r="E125" i="2"/>
  <c r="F124" i="2"/>
  <c r="G124" i="2" s="1"/>
  <c r="E115" i="1" l="1"/>
  <c r="F114" i="1"/>
  <c r="G114" i="1" s="1"/>
  <c r="E126" i="2"/>
  <c r="F125" i="2"/>
  <c r="G125" i="2" s="1"/>
  <c r="E116" i="1" l="1"/>
  <c r="F115" i="1"/>
  <c r="G115" i="1" s="1"/>
  <c r="E127" i="2"/>
  <c r="F126" i="2"/>
  <c r="G126" i="2" s="1"/>
  <c r="E117" i="1" l="1"/>
  <c r="F116" i="1"/>
  <c r="G116" i="1" s="1"/>
  <c r="F127" i="2"/>
  <c r="G127" i="2" s="1"/>
  <c r="E128" i="2"/>
  <c r="E118" i="1" l="1"/>
  <c r="F117" i="1"/>
  <c r="G117" i="1" s="1"/>
  <c r="E129" i="2"/>
  <c r="F128" i="2"/>
  <c r="G128" i="2" s="1"/>
  <c r="F118" i="1" l="1"/>
  <c r="G118" i="1" s="1"/>
  <c r="E119" i="1"/>
  <c r="E130" i="2"/>
  <c r="F129" i="2"/>
  <c r="G129" i="2" s="1"/>
  <c r="E120" i="1" l="1"/>
  <c r="F119" i="1"/>
  <c r="G119" i="1" s="1"/>
  <c r="F130" i="2"/>
  <c r="G130" i="2" s="1"/>
  <c r="E131" i="2"/>
  <c r="E121" i="1" l="1"/>
  <c r="F120" i="1"/>
  <c r="G120" i="1" s="1"/>
  <c r="E132" i="2"/>
  <c r="F131" i="2"/>
  <c r="G131" i="2" s="1"/>
  <c r="E122" i="1" l="1"/>
  <c r="F121" i="1"/>
  <c r="G121" i="1" s="1"/>
  <c r="E133" i="2"/>
  <c r="F133" i="2" s="1"/>
  <c r="F132" i="2"/>
  <c r="G132" i="2" s="1"/>
  <c r="G133" i="2" l="1"/>
  <c r="F122" i="1"/>
  <c r="G122" i="1" s="1"/>
  <c r="E123" i="1"/>
  <c r="E124" i="1" l="1"/>
  <c r="F123" i="1"/>
  <c r="G123" i="1" s="1"/>
  <c r="F124" i="1" l="1"/>
  <c r="G124" i="1" s="1"/>
  <c r="E125" i="1"/>
  <c r="F125" i="1" l="1"/>
  <c r="G125" i="1" s="1"/>
  <c r="E126" i="1"/>
  <c r="F126" i="1" l="1"/>
  <c r="G126" i="1" s="1"/>
  <c r="E127" i="1"/>
  <c r="F127" i="1" l="1"/>
  <c r="G127" i="1" s="1"/>
  <c r="E128" i="1"/>
  <c r="F128" i="1" l="1"/>
  <c r="G128" i="1" s="1"/>
  <c r="E129" i="1"/>
  <c r="F129" i="1" s="1"/>
  <c r="G129" i="1" s="1"/>
  <c r="B31" i="1" l="1"/>
  <c r="B32" i="1" l="1"/>
  <c r="C32" i="1" s="1"/>
  <c r="C31" i="1"/>
  <c r="D31" i="1" s="1"/>
  <c r="C14" i="2"/>
  <c r="B35" i="2" s="1"/>
  <c r="B36" i="2" l="1"/>
  <c r="B37" i="2" s="1"/>
  <c r="C35" i="2"/>
  <c r="D35" i="2" s="1"/>
  <c r="B33" i="1"/>
  <c r="B34" i="1" s="1"/>
  <c r="D32" i="1"/>
  <c r="C36" i="2" l="1"/>
  <c r="C33" i="1"/>
  <c r="D33" i="1" s="1"/>
  <c r="D36" i="2"/>
  <c r="B38" i="2"/>
  <c r="C37" i="2"/>
  <c r="B35" i="1"/>
  <c r="C34" i="1"/>
  <c r="D34" i="1" l="1"/>
  <c r="D37" i="2"/>
  <c r="B36" i="1"/>
  <c r="C35" i="1"/>
  <c r="B39" i="2"/>
  <c r="C38" i="2"/>
  <c r="D35" i="1" l="1"/>
  <c r="D38" i="2"/>
  <c r="C39" i="2"/>
  <c r="B40" i="2"/>
  <c r="C36" i="1"/>
  <c r="B37" i="1"/>
  <c r="D36" i="1" l="1"/>
  <c r="D39" i="2"/>
  <c r="B38" i="1"/>
  <c r="C37" i="1"/>
  <c r="B41" i="2"/>
  <c r="C40" i="2"/>
  <c r="D40" i="2" s="1"/>
  <c r="D37" i="1" l="1"/>
  <c r="B42" i="2"/>
  <c r="C41" i="2"/>
  <c r="D41" i="2" s="1"/>
  <c r="C38" i="1"/>
  <c r="B39" i="1"/>
  <c r="D38" i="1" l="1"/>
  <c r="B40" i="1"/>
  <c r="C39" i="1"/>
  <c r="C42" i="2"/>
  <c r="D42" i="2" s="1"/>
  <c r="B43" i="2"/>
  <c r="D39" i="1" l="1"/>
  <c r="C43" i="2"/>
  <c r="D43" i="2" s="1"/>
  <c r="B44" i="2"/>
  <c r="C40" i="1"/>
  <c r="B41" i="1"/>
  <c r="D40" i="1" l="1"/>
  <c r="C41" i="1"/>
  <c r="B42" i="1"/>
  <c r="C44" i="2"/>
  <c r="D44" i="2" s="1"/>
  <c r="B45" i="2"/>
  <c r="D41" i="1" l="1"/>
  <c r="C45" i="2"/>
  <c r="D45" i="2" s="1"/>
  <c r="B46" i="2"/>
  <c r="C42" i="1"/>
  <c r="B43" i="1"/>
  <c r="D42" i="1" l="1"/>
  <c r="C43" i="1"/>
  <c r="B44" i="1"/>
  <c r="C46" i="2"/>
  <c r="D46" i="2" s="1"/>
  <c r="B47" i="2"/>
  <c r="D43" i="1" l="1"/>
  <c r="B48" i="2"/>
  <c r="C47" i="2"/>
  <c r="D47" i="2" s="1"/>
  <c r="B45" i="1"/>
  <c r="D26" i="1" s="1"/>
  <c r="C44" i="1"/>
  <c r="H27" i="13" l="1"/>
  <c r="C33" i="13"/>
  <c r="D27" i="13"/>
  <c r="F27" i="13"/>
  <c r="G27" i="13"/>
  <c r="E27" i="13"/>
  <c r="D44" i="1"/>
  <c r="C45" i="1"/>
  <c r="B46" i="1"/>
  <c r="C48" i="2"/>
  <c r="D48" i="2" s="1"/>
  <c r="B49" i="2"/>
  <c r="C29" i="2" s="1"/>
  <c r="H28" i="13" l="1"/>
  <c r="H33" i="13" s="1"/>
  <c r="D28" i="13"/>
  <c r="D33" i="13" s="1"/>
  <c r="G28" i="13"/>
  <c r="G33" i="13" s="1"/>
  <c r="F28" i="13"/>
  <c r="F33" i="13" s="1"/>
  <c r="E28" i="13"/>
  <c r="E33" i="13" s="1"/>
  <c r="D45" i="1"/>
  <c r="B50" i="2"/>
  <c r="C49" i="2"/>
  <c r="D49" i="2" s="1"/>
  <c r="C46" i="1"/>
  <c r="B47" i="1"/>
  <c r="D46" i="1" l="1"/>
  <c r="C47" i="1"/>
  <c r="B48" i="1"/>
  <c r="C50" i="2"/>
  <c r="D50" i="2" s="1"/>
  <c r="B51" i="2"/>
  <c r="D47" i="1" l="1"/>
  <c r="B52" i="2"/>
  <c r="C51" i="2"/>
  <c r="D51" i="2" s="1"/>
  <c r="C48" i="1"/>
  <c r="B49" i="1"/>
  <c r="D48" i="1" l="1"/>
  <c r="C49" i="1"/>
  <c r="D49" i="1" s="1"/>
  <c r="B50" i="1"/>
  <c r="B53" i="2"/>
  <c r="C52" i="2"/>
  <c r="D52" i="2" s="1"/>
  <c r="C50" i="1" l="1"/>
  <c r="D50" i="1" s="1"/>
  <c r="B51" i="1"/>
  <c r="C53" i="2"/>
  <c r="D53" i="2" s="1"/>
  <c r="B54" i="2"/>
  <c r="B55" i="2" l="1"/>
  <c r="C54" i="2"/>
  <c r="D54" i="2" s="1"/>
  <c r="B52" i="1"/>
  <c r="C51" i="1"/>
  <c r="D51" i="1" s="1"/>
  <c r="B53" i="1" l="1"/>
  <c r="C52" i="1"/>
  <c r="D52" i="1" s="1"/>
  <c r="C55" i="2"/>
  <c r="D55" i="2" s="1"/>
  <c r="B56" i="2"/>
  <c r="B57" i="2" l="1"/>
  <c r="C56" i="2"/>
  <c r="D56" i="2" s="1"/>
  <c r="B54" i="1"/>
  <c r="C53" i="1"/>
  <c r="D53" i="1" s="1"/>
  <c r="B55" i="1" l="1"/>
  <c r="C54" i="1"/>
  <c r="D54" i="1" s="1"/>
  <c r="B58" i="2"/>
  <c r="C57" i="2"/>
  <c r="D57" i="2" s="1"/>
  <c r="C58" i="2" l="1"/>
  <c r="D58" i="2" s="1"/>
  <c r="B59" i="2"/>
  <c r="C55" i="1"/>
  <c r="D55" i="1" s="1"/>
  <c r="B56" i="1"/>
  <c r="B57" i="1" l="1"/>
  <c r="C56" i="1"/>
  <c r="D56" i="1" s="1"/>
  <c r="B60" i="2"/>
  <c r="C59" i="2"/>
  <c r="D59" i="2" s="1"/>
  <c r="B61" i="2" l="1"/>
  <c r="C60" i="2"/>
  <c r="D60" i="2" s="1"/>
  <c r="C57" i="1"/>
  <c r="D57" i="1" s="1"/>
  <c r="B58" i="1"/>
  <c r="B59" i="1" l="1"/>
  <c r="C58" i="1"/>
  <c r="D58" i="1" s="1"/>
  <c r="B62" i="2"/>
  <c r="C61" i="2"/>
  <c r="D61" i="2" s="1"/>
  <c r="C62" i="2" l="1"/>
  <c r="D62" i="2" s="1"/>
  <c r="B63" i="2"/>
  <c r="B60" i="1"/>
  <c r="C59" i="1"/>
  <c r="D59" i="1" s="1"/>
  <c r="B61" i="1" l="1"/>
  <c r="C60" i="1"/>
  <c r="D60" i="1" s="1"/>
  <c r="D24" i="1" s="1"/>
  <c r="B64" i="2"/>
  <c r="C63" i="2"/>
  <c r="D63" i="2" s="1"/>
  <c r="C24" i="13" l="1"/>
  <c r="B65" i="2"/>
  <c r="C64" i="2"/>
  <c r="D64" i="2" s="1"/>
  <c r="C27" i="2" s="1"/>
  <c r="C61" i="1"/>
  <c r="D61" i="1" s="1"/>
  <c r="B62" i="1"/>
  <c r="D24" i="13" l="1"/>
  <c r="H24" i="13"/>
  <c r="G24" i="13"/>
  <c r="F24" i="13"/>
  <c r="E24" i="13"/>
  <c r="C25" i="13"/>
  <c r="C31" i="13" s="1"/>
  <c r="B63" i="1"/>
  <c r="C62" i="1"/>
  <c r="D62" i="1" s="1"/>
  <c r="B66" i="2"/>
  <c r="C65" i="2"/>
  <c r="D65" i="2" s="1"/>
  <c r="E25" i="13" l="1"/>
  <c r="H25" i="13"/>
  <c r="G25" i="13"/>
  <c r="F25" i="13"/>
  <c r="D25" i="13"/>
  <c r="H31" i="13"/>
  <c r="D31" i="13"/>
  <c r="C66" i="2"/>
  <c r="D66" i="2" s="1"/>
  <c r="B67" i="2"/>
  <c r="B64" i="1"/>
  <c r="C63" i="1"/>
  <c r="D63" i="1" s="1"/>
  <c r="G31" i="13" l="1"/>
  <c r="F31" i="13"/>
  <c r="E31" i="13"/>
  <c r="B68" i="2"/>
  <c r="C67" i="2"/>
  <c r="D67" i="2" s="1"/>
  <c r="C64" i="1"/>
  <c r="D64" i="1" s="1"/>
  <c r="B65" i="1"/>
  <c r="C65" i="1" l="1"/>
  <c r="D65" i="1" s="1"/>
  <c r="B66" i="1"/>
  <c r="C68" i="2"/>
  <c r="D68" i="2" s="1"/>
  <c r="B69" i="2"/>
  <c r="C69" i="2" l="1"/>
  <c r="D69" i="2" s="1"/>
  <c r="B70" i="2"/>
  <c r="C66" i="1"/>
  <c r="D66" i="1" s="1"/>
  <c r="B67" i="1"/>
  <c r="B68" i="1" l="1"/>
  <c r="C67" i="1"/>
  <c r="D67" i="1" s="1"/>
  <c r="C70" i="2"/>
  <c r="D70" i="2" s="1"/>
  <c r="B71" i="2"/>
  <c r="B72" i="2" l="1"/>
  <c r="C71" i="2"/>
  <c r="D71" i="2" s="1"/>
  <c r="C68" i="1"/>
  <c r="D68" i="1" s="1"/>
  <c r="B69" i="1"/>
  <c r="B70" i="1" l="1"/>
  <c r="C69" i="1"/>
  <c r="D69" i="1" s="1"/>
  <c r="B73" i="2"/>
  <c r="C72" i="2"/>
  <c r="D72" i="2" s="1"/>
  <c r="B74" i="2" l="1"/>
  <c r="C73" i="2"/>
  <c r="D73" i="2" s="1"/>
  <c r="B71" i="1"/>
  <c r="C70" i="1"/>
  <c r="D70" i="1" s="1"/>
  <c r="B72" i="1" l="1"/>
  <c r="C71" i="1"/>
  <c r="D71" i="1" s="1"/>
  <c r="C74" i="2"/>
  <c r="D74" i="2" s="1"/>
  <c r="B75" i="2"/>
  <c r="C75" i="2" l="1"/>
  <c r="D75" i="2" s="1"/>
  <c r="B76" i="2"/>
  <c r="C72" i="1"/>
  <c r="D72" i="1" s="1"/>
  <c r="B73" i="1"/>
  <c r="B77" i="2" l="1"/>
  <c r="C76" i="2"/>
  <c r="D76" i="2" s="1"/>
  <c r="C73" i="1"/>
  <c r="D73" i="1" s="1"/>
  <c r="B74" i="1"/>
  <c r="C74" i="1" l="1"/>
  <c r="D74" i="1" s="1"/>
  <c r="B75" i="1"/>
  <c r="C77" i="2"/>
  <c r="D77" i="2" s="1"/>
  <c r="B78" i="2"/>
  <c r="B79" i="2" l="1"/>
  <c r="C78" i="2"/>
  <c r="D78" i="2" s="1"/>
  <c r="B76" i="1"/>
  <c r="C75" i="1"/>
  <c r="D75" i="1" s="1"/>
  <c r="C76" i="1" l="1"/>
  <c r="D76" i="1" s="1"/>
  <c r="B77" i="1"/>
  <c r="B80" i="2"/>
  <c r="C79" i="2"/>
  <c r="D79" i="2" s="1"/>
  <c r="B78" i="1" l="1"/>
  <c r="C77" i="1"/>
  <c r="D77" i="1" s="1"/>
  <c r="B81" i="2"/>
  <c r="C80" i="2"/>
  <c r="D80" i="2" s="1"/>
  <c r="B82" i="2" l="1"/>
  <c r="C81" i="2"/>
  <c r="D81" i="2" s="1"/>
  <c r="C78" i="1"/>
  <c r="D78" i="1" s="1"/>
  <c r="B79" i="1"/>
  <c r="B80" i="1" l="1"/>
  <c r="C79" i="1"/>
  <c r="D79" i="1" s="1"/>
  <c r="C82" i="2"/>
  <c r="D82" i="2" s="1"/>
  <c r="B83" i="2"/>
  <c r="C83" i="2" l="1"/>
  <c r="D83" i="2" s="1"/>
  <c r="B84" i="2"/>
  <c r="C80" i="1"/>
  <c r="D80" i="1" s="1"/>
  <c r="B81" i="1"/>
  <c r="B82" i="1" l="1"/>
  <c r="C81" i="1"/>
  <c r="D81" i="1" s="1"/>
  <c r="C84" i="2"/>
  <c r="D84" i="2" s="1"/>
  <c r="B85" i="2"/>
  <c r="C85" i="2" l="1"/>
  <c r="D85" i="2" s="1"/>
  <c r="B86" i="2"/>
  <c r="C82" i="1"/>
  <c r="D82" i="1" s="1"/>
  <c r="B83" i="1"/>
  <c r="C83" i="1" l="1"/>
  <c r="D83" i="1" s="1"/>
  <c r="B84" i="1"/>
  <c r="C86" i="2"/>
  <c r="D86" i="2" s="1"/>
  <c r="B87" i="2"/>
  <c r="B88" i="2" l="1"/>
  <c r="C87" i="2"/>
  <c r="D87" i="2" s="1"/>
  <c r="C84" i="1"/>
  <c r="D84" i="1" s="1"/>
  <c r="B85" i="1"/>
  <c r="C85" i="1" l="1"/>
  <c r="D85" i="1" s="1"/>
  <c r="B86" i="1"/>
  <c r="B89" i="2"/>
  <c r="C88" i="2"/>
  <c r="D88" i="2" s="1"/>
  <c r="C86" i="1" l="1"/>
  <c r="D86" i="1" s="1"/>
  <c r="B87" i="1"/>
  <c r="B90" i="2"/>
  <c r="C89" i="2"/>
  <c r="D89" i="2" s="1"/>
  <c r="B88" i="1" l="1"/>
  <c r="C87" i="1"/>
  <c r="D87" i="1" s="1"/>
  <c r="C90" i="2"/>
  <c r="D90" i="2" s="1"/>
  <c r="B91" i="2"/>
  <c r="B92" i="2" l="1"/>
  <c r="C91" i="2"/>
  <c r="D91" i="2" s="1"/>
  <c r="C88" i="1"/>
  <c r="D88" i="1" s="1"/>
  <c r="B89" i="1"/>
  <c r="B90" i="1" l="1"/>
  <c r="C89" i="1"/>
  <c r="D89" i="1" s="1"/>
  <c r="C92" i="2"/>
  <c r="D92" i="2" s="1"/>
  <c r="B93" i="2"/>
  <c r="B94" i="2" l="1"/>
  <c r="C93" i="2"/>
  <c r="D93" i="2" s="1"/>
  <c r="C90" i="1"/>
  <c r="D90" i="1" s="1"/>
  <c r="B91" i="1"/>
  <c r="B92" i="1" l="1"/>
  <c r="C91" i="1"/>
  <c r="D91" i="1" s="1"/>
  <c r="C94" i="2"/>
  <c r="D94" i="2" s="1"/>
  <c r="B95" i="2"/>
  <c r="B96" i="2" l="1"/>
  <c r="C95" i="2"/>
  <c r="D95" i="2" s="1"/>
  <c r="C92" i="1"/>
  <c r="D92" i="1" s="1"/>
  <c r="B93" i="1"/>
  <c r="B94" i="1" l="1"/>
  <c r="C93" i="1"/>
  <c r="D93" i="1" s="1"/>
  <c r="C96" i="2"/>
  <c r="D96" i="2" s="1"/>
  <c r="B97" i="2"/>
  <c r="C97" i="2" l="1"/>
  <c r="D97" i="2" s="1"/>
  <c r="B98" i="2"/>
  <c r="C94" i="1"/>
  <c r="D94" i="1" s="1"/>
  <c r="B95" i="1"/>
  <c r="B96" i="1" l="1"/>
  <c r="C95" i="1"/>
  <c r="D95" i="1" s="1"/>
  <c r="C98" i="2"/>
  <c r="D98" i="2" s="1"/>
  <c r="B99" i="2"/>
  <c r="B100" i="2" l="1"/>
  <c r="C99" i="2"/>
  <c r="D99" i="2" s="1"/>
  <c r="C96" i="1"/>
  <c r="D96" i="1" s="1"/>
  <c r="B97" i="1"/>
  <c r="C97" i="1" l="1"/>
  <c r="D97" i="1" s="1"/>
  <c r="B98" i="1"/>
  <c r="B101" i="2"/>
  <c r="C100" i="2"/>
  <c r="D100" i="2" s="1"/>
  <c r="C98" i="1" l="1"/>
  <c r="D98" i="1" s="1"/>
  <c r="B99" i="1"/>
  <c r="B102" i="2"/>
  <c r="C101" i="2"/>
  <c r="D101" i="2" s="1"/>
  <c r="B100" i="1" l="1"/>
  <c r="C99" i="1"/>
  <c r="D99" i="1" s="1"/>
  <c r="C102" i="2"/>
  <c r="D102" i="2" s="1"/>
  <c r="B103" i="2"/>
  <c r="B104" i="2" l="1"/>
  <c r="C103" i="2"/>
  <c r="D103" i="2" s="1"/>
  <c r="C100" i="1"/>
  <c r="D100" i="1" s="1"/>
  <c r="B101" i="1"/>
  <c r="B102" i="1" l="1"/>
  <c r="C101" i="1"/>
  <c r="D101" i="1" s="1"/>
  <c r="C104" i="2"/>
  <c r="D104" i="2" s="1"/>
  <c r="B105" i="2"/>
  <c r="B106" i="2" l="1"/>
  <c r="C105" i="2"/>
  <c r="D105" i="2" s="1"/>
  <c r="B103" i="1"/>
  <c r="C102" i="1"/>
  <c r="D102" i="1" s="1"/>
  <c r="B104" i="1" l="1"/>
  <c r="C103" i="1"/>
  <c r="D103" i="1" s="1"/>
  <c r="C106" i="2"/>
  <c r="D106" i="2" s="1"/>
  <c r="B107" i="2"/>
  <c r="C107" i="2" l="1"/>
  <c r="D107" i="2" s="1"/>
  <c r="B108" i="2"/>
  <c r="C104" i="1"/>
  <c r="D104" i="1" s="1"/>
  <c r="B105" i="1"/>
  <c r="B106" i="1" l="1"/>
  <c r="C105" i="1"/>
  <c r="D105" i="1" s="1"/>
  <c r="C108" i="2"/>
  <c r="D108" i="2" s="1"/>
  <c r="B109" i="2"/>
  <c r="B110" i="2" l="1"/>
  <c r="C109" i="2"/>
  <c r="D109" i="2" s="1"/>
  <c r="C106" i="1"/>
  <c r="D106" i="1" s="1"/>
  <c r="B107" i="1"/>
  <c r="C107" i="1" l="1"/>
  <c r="D107" i="1" s="1"/>
  <c r="B108" i="1"/>
  <c r="C110" i="2"/>
  <c r="D110" i="2" s="1"/>
  <c r="B111" i="2"/>
  <c r="B112" i="2" l="1"/>
  <c r="C111" i="2"/>
  <c r="D111" i="2" s="1"/>
  <c r="C108" i="1"/>
  <c r="D108" i="1" s="1"/>
  <c r="B109" i="1"/>
  <c r="C109" i="1" l="1"/>
  <c r="D109" i="1" s="1"/>
  <c r="B110" i="1"/>
  <c r="C112" i="2"/>
  <c r="D112" i="2" s="1"/>
  <c r="B113" i="2"/>
  <c r="B114" i="2" l="1"/>
  <c r="C113" i="2"/>
  <c r="D113" i="2" s="1"/>
  <c r="C110" i="1"/>
  <c r="D110" i="1" s="1"/>
  <c r="B111" i="1"/>
  <c r="B112" i="1" l="1"/>
  <c r="C111" i="1"/>
  <c r="D111" i="1" s="1"/>
  <c r="C114" i="2"/>
  <c r="D114" i="2" s="1"/>
  <c r="B115" i="2"/>
  <c r="B116" i="2" l="1"/>
  <c r="C115" i="2"/>
  <c r="D115" i="2" s="1"/>
  <c r="C112" i="1"/>
  <c r="D112" i="1" s="1"/>
  <c r="B113" i="1"/>
  <c r="B114" i="1" l="1"/>
  <c r="C113" i="1"/>
  <c r="D113" i="1" s="1"/>
  <c r="C116" i="2"/>
  <c r="D116" i="2" s="1"/>
  <c r="B117" i="2"/>
  <c r="B118" i="2" l="1"/>
  <c r="C117" i="2"/>
  <c r="D117" i="2" s="1"/>
  <c r="C114" i="1"/>
  <c r="D114" i="1" s="1"/>
  <c r="B115" i="1"/>
  <c r="B116" i="1" l="1"/>
  <c r="C115" i="1"/>
  <c r="D115" i="1" s="1"/>
  <c r="C118" i="2"/>
  <c r="D118" i="2" s="1"/>
  <c r="B119" i="2"/>
  <c r="C119" i="2" l="1"/>
  <c r="D119" i="2" s="1"/>
  <c r="B120" i="2"/>
  <c r="C116" i="1"/>
  <c r="D116" i="1" s="1"/>
  <c r="B117" i="1"/>
  <c r="B118" i="1" l="1"/>
  <c r="C117" i="1"/>
  <c r="D117" i="1" s="1"/>
  <c r="C120" i="2"/>
  <c r="D120" i="2" s="1"/>
  <c r="B121" i="2"/>
  <c r="C121" i="2" l="1"/>
  <c r="D121" i="2" s="1"/>
  <c r="B122" i="2"/>
  <c r="C118" i="1"/>
  <c r="D118" i="1" s="1"/>
  <c r="B119" i="1"/>
  <c r="C119" i="1" l="1"/>
  <c r="D119" i="1" s="1"/>
  <c r="B120" i="1"/>
  <c r="C122" i="2"/>
  <c r="D122" i="2" s="1"/>
  <c r="B123" i="2"/>
  <c r="B124" i="2" l="1"/>
  <c r="C123" i="2"/>
  <c r="D123" i="2" s="1"/>
  <c r="C120" i="1"/>
  <c r="D120" i="1" s="1"/>
  <c r="B121" i="1"/>
  <c r="C121" i="1" l="1"/>
  <c r="D121" i="1" s="1"/>
  <c r="B122" i="1"/>
  <c r="B125" i="2"/>
  <c r="C124" i="2"/>
  <c r="D124" i="2" s="1"/>
  <c r="C122" i="1" l="1"/>
  <c r="D122" i="1" s="1"/>
  <c r="B123" i="1"/>
  <c r="B126" i="2"/>
  <c r="C125" i="2"/>
  <c r="D125" i="2" s="1"/>
  <c r="B124" i="1" l="1"/>
  <c r="C123" i="1"/>
  <c r="D123" i="1" s="1"/>
  <c r="C126" i="2"/>
  <c r="D126" i="2" s="1"/>
  <c r="B127" i="2"/>
  <c r="B128" i="2" l="1"/>
  <c r="C127" i="2"/>
  <c r="D127" i="2" s="1"/>
  <c r="C124" i="1"/>
  <c r="D124" i="1" s="1"/>
  <c r="B125" i="1"/>
  <c r="B126" i="1" l="1"/>
  <c r="C125" i="1"/>
  <c r="D125" i="1" s="1"/>
  <c r="C128" i="2"/>
  <c r="D128" i="2" s="1"/>
  <c r="B129" i="2"/>
  <c r="B130" i="2" l="1"/>
  <c r="C129" i="2"/>
  <c r="D129" i="2" s="1"/>
  <c r="B127" i="1"/>
  <c r="C126" i="1"/>
  <c r="D126" i="1" s="1"/>
  <c r="B128" i="1" l="1"/>
  <c r="C127" i="1"/>
  <c r="D127" i="1" s="1"/>
  <c r="C130" i="2"/>
  <c r="D130" i="2" s="1"/>
  <c r="B131" i="2"/>
  <c r="B132" i="2" l="1"/>
  <c r="C131" i="2"/>
  <c r="D131" i="2" s="1"/>
  <c r="C128" i="1"/>
  <c r="D128" i="1" s="1"/>
  <c r="B129" i="1"/>
  <c r="C129" i="1" s="1"/>
  <c r="D129" i="1" l="1"/>
  <c r="C132" i="2"/>
  <c r="D132" i="2" s="1"/>
  <c r="B133" i="2"/>
  <c r="C133" i="2" s="1"/>
  <c r="D133" i="2" l="1"/>
</calcChain>
</file>

<file path=xl/sharedStrings.xml><?xml version="1.0" encoding="utf-8"?>
<sst xmlns="http://schemas.openxmlformats.org/spreadsheetml/2006/main" count="1376" uniqueCount="610">
  <si>
    <r>
      <t>O</t>
    </r>
    <r>
      <rPr>
        <i/>
        <vertAlign val="subscript"/>
        <sz val="11"/>
        <color theme="1"/>
        <rFont val="Calibri"/>
        <family val="2"/>
        <scheme val="minor"/>
      </rPr>
      <t>0j</t>
    </r>
    <r>
      <rPr>
        <i/>
        <sz val="11"/>
        <color theme="1"/>
        <rFont val="Calibri"/>
        <family val="2"/>
        <scheme val="minor"/>
      </rPr>
      <t xml:space="preserve"> </t>
    </r>
    <r>
      <rPr>
        <sz val="11"/>
        <color theme="1"/>
        <rFont val="Calibri"/>
        <family val="2"/>
        <scheme val="minor"/>
      </rPr>
      <t>is the operating time of the transformer at year j in h;</t>
    </r>
  </si>
  <si>
    <r>
      <t>i</t>
    </r>
    <r>
      <rPr>
        <i/>
        <vertAlign val="subscript"/>
        <sz val="11"/>
        <color theme="1"/>
        <rFont val="Calibri"/>
        <family val="2"/>
        <scheme val="minor"/>
      </rPr>
      <t>j</t>
    </r>
    <r>
      <rPr>
        <sz val="11"/>
        <color theme="1"/>
        <rFont val="Calibri"/>
        <family val="2"/>
        <scheme val="minor"/>
      </rPr>
      <t xml:space="preserve"> is the real discount rate at year j in per unit;</t>
    </r>
  </si>
  <si>
    <r>
      <t>n</t>
    </r>
    <r>
      <rPr>
        <sz val="11"/>
        <color theme="1"/>
        <rFont val="Calibri"/>
        <family val="2"/>
        <scheme val="minor"/>
      </rPr>
      <t xml:space="preserve"> is the life expectancy of the transformer in years.</t>
    </r>
  </si>
  <si>
    <t>where:</t>
  </si>
  <si>
    <t>Inputs:</t>
  </si>
  <si>
    <t>n</t>
  </si>
  <si>
    <t>Year</t>
  </si>
  <si>
    <t>Term</t>
  </si>
  <si>
    <t>Valorisation</t>
  </si>
  <si>
    <t>USD/MWh</t>
  </si>
  <si>
    <t>Estimated, using equation A.3</t>
  </si>
  <si>
    <t>using equation A.2</t>
  </si>
  <si>
    <r>
      <t>O</t>
    </r>
    <r>
      <rPr>
        <i/>
        <vertAlign val="subscript"/>
        <sz val="11"/>
        <color theme="1"/>
        <rFont val="Calibri"/>
        <family val="2"/>
        <scheme val="minor"/>
      </rPr>
      <t>0j</t>
    </r>
  </si>
  <si>
    <r>
      <t>C</t>
    </r>
    <r>
      <rPr>
        <i/>
        <vertAlign val="subscript"/>
        <sz val="11"/>
        <color theme="1"/>
        <rFont val="Calibri"/>
        <family val="2"/>
        <scheme val="minor"/>
      </rPr>
      <t>j</t>
    </r>
  </si>
  <si>
    <r>
      <t>i</t>
    </r>
    <r>
      <rPr>
        <i/>
        <vertAlign val="subscript"/>
        <sz val="11"/>
        <color theme="1"/>
        <rFont val="Calibri"/>
        <family val="2"/>
        <scheme val="minor"/>
      </rPr>
      <t>j</t>
    </r>
  </si>
  <si>
    <t>the operating time of the transformer at year j in hours</t>
  </si>
  <si>
    <t>is the real discount rate at year j in per unit</t>
  </si>
  <si>
    <t>is the life expectancy of the transformer in years</t>
  </si>
  <si>
    <r>
      <t>C</t>
    </r>
    <r>
      <rPr>
        <i/>
        <vertAlign val="subscript"/>
        <sz val="11"/>
        <color theme="1"/>
        <rFont val="Calibri"/>
        <family val="2"/>
        <scheme val="minor"/>
      </rPr>
      <t>n/2</t>
    </r>
    <r>
      <rPr>
        <sz val="11"/>
        <color theme="1"/>
        <rFont val="Calibri"/>
        <family val="2"/>
        <scheme val="minor"/>
      </rPr>
      <t xml:space="preserve"> is the evaluation of the energy at mid-life of the transformer in cost per kWh if losses are expressed in kW;</t>
    </r>
  </si>
  <si>
    <r>
      <t>i</t>
    </r>
    <r>
      <rPr>
        <sz val="11"/>
        <color theme="1"/>
        <rFont val="Calibri"/>
        <family val="2"/>
        <scheme val="minor"/>
      </rPr>
      <t xml:space="preserve"> is the discount rate fixed over the whole life of transformer (n years);</t>
    </r>
  </si>
  <si>
    <r>
      <t>n</t>
    </r>
    <r>
      <rPr>
        <sz val="11"/>
        <color theme="1"/>
        <rFont val="Calibri"/>
        <family val="2"/>
        <scheme val="minor"/>
      </rPr>
      <t xml:space="preserve"> is the useful economic life of the transformer in years, which in the past has been close to the transformer's physical life expectancy (30 to 50 years).</t>
    </r>
  </si>
  <si>
    <t xml:space="preserve">μ </t>
  </si>
  <si>
    <t>is the average load loss factor as defined in Equation (A.4)</t>
  </si>
  <si>
    <t>is the operating time of the transformer at variable load during year j in h;</t>
  </si>
  <si>
    <t>is the operating time of the transformer at fixed load during year j in h, usually 8 760 h if the transformer is operated all year round;</t>
  </si>
  <si>
    <t>is the share of variable load in the total load loss factor at year j;</t>
  </si>
  <si>
    <t>is the share of fixed load in the total load loss factor at year j;</t>
  </si>
  <si>
    <t>is the life expectancy of the transformer in years;</t>
  </si>
  <si>
    <t>is the rate of load loss factor increase at year j;</t>
  </si>
  <si>
    <t>is the rate of installed power increase at year j.</t>
  </si>
  <si>
    <r>
      <t>O</t>
    </r>
    <r>
      <rPr>
        <i/>
        <vertAlign val="subscript"/>
        <sz val="11"/>
        <color theme="1"/>
        <rFont val="Calibri"/>
        <family val="2"/>
        <scheme val="minor"/>
      </rPr>
      <t xml:space="preserve">aj </t>
    </r>
  </si>
  <si>
    <r>
      <t>O</t>
    </r>
    <r>
      <rPr>
        <i/>
        <vertAlign val="subscript"/>
        <sz val="11"/>
        <color theme="1"/>
        <rFont val="Calibri"/>
        <family val="2"/>
        <scheme val="minor"/>
      </rPr>
      <t xml:space="preserve">fj </t>
    </r>
  </si>
  <si>
    <r>
      <t>T</t>
    </r>
    <r>
      <rPr>
        <i/>
        <vertAlign val="subscript"/>
        <sz val="11"/>
        <color theme="1"/>
        <rFont val="Calibri"/>
        <family val="2"/>
        <scheme val="minor"/>
      </rPr>
      <t xml:space="preserve">aj </t>
    </r>
  </si>
  <si>
    <r>
      <t>T</t>
    </r>
    <r>
      <rPr>
        <i/>
        <vertAlign val="subscript"/>
        <sz val="11"/>
        <color theme="1"/>
        <rFont val="Calibri"/>
        <family val="2"/>
        <scheme val="minor"/>
      </rPr>
      <t xml:space="preserve">fj </t>
    </r>
  </si>
  <si>
    <r>
      <t>C</t>
    </r>
    <r>
      <rPr>
        <i/>
        <vertAlign val="subscript"/>
        <sz val="11"/>
        <color theme="1"/>
        <rFont val="Calibri"/>
        <family val="2"/>
        <scheme val="minor"/>
      </rPr>
      <t xml:space="preserve">μj </t>
    </r>
  </si>
  <si>
    <r>
      <t>C</t>
    </r>
    <r>
      <rPr>
        <i/>
        <vertAlign val="subscript"/>
        <sz val="11"/>
        <color theme="1"/>
        <rFont val="Calibri"/>
        <family val="2"/>
        <scheme val="minor"/>
      </rPr>
      <t xml:space="preserve">aj </t>
    </r>
  </si>
  <si>
    <r>
      <t>T</t>
    </r>
    <r>
      <rPr>
        <vertAlign val="subscript"/>
        <sz val="11"/>
        <color theme="1"/>
        <rFont val="Calibri"/>
        <family val="2"/>
        <scheme val="minor"/>
      </rPr>
      <t>aj</t>
    </r>
    <r>
      <rPr>
        <sz val="11"/>
        <color theme="1"/>
        <rFont val="Calibri"/>
        <family val="2"/>
        <scheme val="minor"/>
      </rPr>
      <t xml:space="preserve"> + T</t>
    </r>
    <r>
      <rPr>
        <vertAlign val="subscript"/>
        <sz val="11"/>
        <color theme="1"/>
        <rFont val="Calibri"/>
        <family val="2"/>
        <scheme val="minor"/>
      </rPr>
      <t>fj</t>
    </r>
    <r>
      <rPr>
        <sz val="11"/>
        <color theme="1"/>
        <rFont val="Calibri"/>
        <family val="2"/>
        <scheme val="minor"/>
      </rPr>
      <t xml:space="preserve"> = 1</t>
    </r>
  </si>
  <si>
    <t>where</t>
  </si>
  <si>
    <t>k(t) is the load factor as a function of time.</t>
  </si>
  <si>
    <t xml:space="preserve">Average Load Loss Factor (μ) </t>
  </si>
  <si>
    <t>the square of the RMS value of the instantaneous load factors by:</t>
  </si>
  <si>
    <t>T is equivalent to one year; if k(t) is defined per h T is 8 760 h; if k(t) is defined per minutes T is 525 600 min;</t>
  </si>
  <si>
    <t>B value</t>
  </si>
  <si>
    <t>Estimated, using equation A.7</t>
  </si>
  <si>
    <t>Wind Turbine</t>
  </si>
  <si>
    <t>Natural Gas - Peaking capacity</t>
  </si>
  <si>
    <t>Coal</t>
  </si>
  <si>
    <t>Your Percentage Mix</t>
  </si>
  <si>
    <t>($/MWh)</t>
  </si>
  <si>
    <t>Total:</t>
  </si>
  <si>
    <t>Hydroelectric power</t>
  </si>
  <si>
    <r>
      <t>C</t>
    </r>
    <r>
      <rPr>
        <b/>
        <i/>
        <vertAlign val="subscript"/>
        <sz val="16"/>
        <color theme="1"/>
        <rFont val="Calibri"/>
        <family val="2"/>
        <scheme val="minor"/>
      </rPr>
      <t>j</t>
    </r>
    <r>
      <rPr>
        <b/>
        <sz val="16"/>
        <color theme="1"/>
        <rFont val="Calibri"/>
        <family val="2"/>
        <scheme val="minor"/>
      </rPr>
      <t xml:space="preserve"> is the valorisation of the energy at year j in cost per Wh if losses are expressed in W</t>
    </r>
  </si>
  <si>
    <r>
      <t>i</t>
    </r>
    <r>
      <rPr>
        <i/>
        <vertAlign val="subscript"/>
        <sz val="11"/>
        <color theme="1"/>
        <rFont val="Calibri"/>
        <family val="2"/>
        <scheme val="minor"/>
      </rPr>
      <t>Cj</t>
    </r>
  </si>
  <si>
    <t>Sum of A from 1 to j</t>
  </si>
  <si>
    <t>Energy Valorisation (Cj)</t>
  </si>
  <si>
    <t>Fixed Load component</t>
  </si>
  <si>
    <t>Variable Load component</t>
  </si>
  <si>
    <t>Fixed</t>
  </si>
  <si>
    <t>Variable</t>
  </si>
  <si>
    <t>Slope</t>
  </si>
  <si>
    <t>Total</t>
  </si>
  <si>
    <t>k(t)^2</t>
  </si>
  <si>
    <t>Sum</t>
  </si>
  <si>
    <t>Title:</t>
  </si>
  <si>
    <t>Date:</t>
  </si>
  <si>
    <t>Email:</t>
  </si>
  <si>
    <t>Tel:</t>
  </si>
  <si>
    <t>Copyright © United Nations Environment Programme, 2021</t>
  </si>
  <si>
    <t>Introduction</t>
  </si>
  <si>
    <t>How to Use the Spreadsheet</t>
  </si>
  <si>
    <t>Total Cost of Ownership - TCO</t>
  </si>
  <si>
    <r>
      <t>IC</t>
    </r>
    <r>
      <rPr>
        <sz val="11"/>
        <color theme="1"/>
        <rFont val="Calibri"/>
        <family val="2"/>
        <scheme val="minor"/>
      </rPr>
      <t xml:space="preserve"> is the initial cost of the transformer; this cost may include installation costs such as foundation and erection costs (requires a more sophisticated evaluation);</t>
    </r>
  </si>
  <si>
    <r>
      <t>P</t>
    </r>
    <r>
      <rPr>
        <i/>
        <vertAlign val="subscript"/>
        <sz val="11"/>
        <color theme="1"/>
        <rFont val="Calibri"/>
        <family val="2"/>
        <scheme val="minor"/>
      </rPr>
      <t>0</t>
    </r>
    <r>
      <rPr>
        <sz val="11"/>
        <color theme="1"/>
        <rFont val="Calibri"/>
        <family val="2"/>
        <scheme val="minor"/>
      </rPr>
      <t xml:space="preserve"> is the no-load loss (kW) measured at the rated voltage and rated frequency, on the rated tap;</t>
    </r>
  </si>
  <si>
    <r>
      <t>P</t>
    </r>
    <r>
      <rPr>
        <i/>
        <vertAlign val="subscript"/>
        <sz val="11"/>
        <color theme="1"/>
        <rFont val="Calibri"/>
        <family val="2"/>
        <scheme val="minor"/>
      </rPr>
      <t>k</t>
    </r>
    <r>
      <rPr>
        <sz val="11"/>
        <color theme="1"/>
        <rFont val="Calibri"/>
        <family val="2"/>
        <scheme val="minor"/>
      </rPr>
      <t xml:space="preserve"> is the load loss (kW) due to the load, measured at the rated current and rated frequency on the rated tap at a reference temperature;</t>
    </r>
  </si>
  <si>
    <r>
      <t>P</t>
    </r>
    <r>
      <rPr>
        <i/>
        <vertAlign val="subscript"/>
        <sz val="11"/>
        <color theme="1"/>
        <rFont val="Calibri"/>
        <family val="2"/>
        <scheme val="minor"/>
      </rPr>
      <t>CS</t>
    </r>
    <r>
      <rPr>
        <sz val="11"/>
        <color theme="1"/>
        <rFont val="Calibri"/>
        <family val="2"/>
        <scheme val="minor"/>
      </rPr>
      <t xml:space="preserve"> is the total cooling power (kW) needed for operation at the rated power (including three winding operation if any) (note: this variable is set to zero for passively cooled transformer designs);</t>
    </r>
  </si>
  <si>
    <r>
      <t>P</t>
    </r>
    <r>
      <rPr>
        <i/>
        <vertAlign val="subscript"/>
        <sz val="11"/>
        <color theme="1"/>
        <rFont val="Calibri"/>
        <family val="2"/>
        <scheme val="minor"/>
      </rPr>
      <t>C0</t>
    </r>
    <r>
      <rPr>
        <sz val="11"/>
        <color theme="1"/>
        <rFont val="Calibri"/>
        <family val="2"/>
        <scheme val="minor"/>
      </rPr>
      <t xml:space="preserve"> is the cooling power (kW) needed for no-load operation (note: this variable is set to zero for passively cooled transformer designs);</t>
    </r>
  </si>
  <si>
    <r>
      <t>A</t>
    </r>
    <r>
      <rPr>
        <sz val="11"/>
        <color theme="1"/>
        <rFont val="Calibri"/>
        <family val="2"/>
        <scheme val="minor"/>
      </rPr>
      <t xml:space="preserve"> is the cost of capitalisation of no-load losses in cost per kW;</t>
    </r>
  </si>
  <si>
    <r>
      <t>B</t>
    </r>
    <r>
      <rPr>
        <sz val="11"/>
        <color theme="1"/>
        <rFont val="Calibri"/>
        <family val="2"/>
        <scheme val="minor"/>
      </rPr>
      <t xml:space="preserve"> is the cost of capitalisation of the losses due to load in cost per kW.</t>
    </r>
  </si>
  <si>
    <t>A</t>
  </si>
  <si>
    <t>B</t>
  </si>
  <si>
    <t>Initial Cost of the transformer</t>
  </si>
  <si>
    <t>no-load losses (kW) at rated voltaged and frequency</t>
  </si>
  <si>
    <t>load losses (kW) at rated current and frequency</t>
  </si>
  <si>
    <t>total cooling power (kW) for operation at the rated power</t>
  </si>
  <si>
    <t>total cooling power (kW) for operation at no-load</t>
  </si>
  <si>
    <t>Description</t>
  </si>
  <si>
    <t>Units</t>
  </si>
  <si>
    <t>USD</t>
  </si>
  <si>
    <t>cost of capitalisation of no-load losses</t>
  </si>
  <si>
    <t>cost of capitalisation of load losses</t>
  </si>
  <si>
    <t>$/kW</t>
  </si>
  <si>
    <t>kW</t>
  </si>
  <si>
    <t>USD, total cost of ownership</t>
  </si>
  <si>
    <t>Days</t>
  </si>
  <si>
    <t>Combined Loading (one year)</t>
  </si>
  <si>
    <t>Load Loss Factor Calculation</t>
  </si>
  <si>
    <t>B-factor Calculation</t>
  </si>
  <si>
    <r>
      <t>C</t>
    </r>
    <r>
      <rPr>
        <i/>
        <vertAlign val="subscript"/>
        <sz val="11"/>
        <color theme="1"/>
        <rFont val="Calibri"/>
        <family val="2"/>
        <scheme val="minor"/>
      </rPr>
      <t>j</t>
    </r>
    <r>
      <rPr>
        <sz val="11"/>
        <color theme="1"/>
        <rFont val="Calibri"/>
        <family val="2"/>
        <scheme val="minor"/>
      </rPr>
      <t xml:space="preserve"> is the valorisation of the energy at year j in cost per KWh as losses are expressed in kW in the TCO formula;</t>
    </r>
  </si>
  <si>
    <t>is the valorisation of the energy at year j in cost per kWh as losses are expressed in kilowatts in the TCO formula</t>
  </si>
  <si>
    <t>is the valorisation of the energy at year j in cost per kWh because losses are expressed in kilowatts in the TCO formula</t>
  </si>
  <si>
    <t>A factor ($/kilowatt)</t>
  </si>
  <si>
    <t>A ($/kW) for year j</t>
  </si>
  <si>
    <t>ABB Calculator</t>
  </si>
  <si>
    <t>http://tcocalculator.abb.com/</t>
  </si>
  <si>
    <t>Baseline</t>
  </si>
  <si>
    <t>Option #1</t>
  </si>
  <si>
    <t>Option #2</t>
  </si>
  <si>
    <t>Actom (South Africa) typical lossses</t>
  </si>
  <si>
    <t>https://www.actom.co.za/wp-content/uploads/2016/10/Distribution-Transformers-Brochure.pdf</t>
  </si>
  <si>
    <t>Nuclear</t>
  </si>
  <si>
    <t>LTO (20 years) (1000 MW)</t>
  </si>
  <si>
    <t>United States of America</t>
  </si>
  <si>
    <t>Solar</t>
  </si>
  <si>
    <t>Solar PV (utility scale) (100 MW)</t>
  </si>
  <si>
    <t>Wind</t>
  </si>
  <si>
    <t>Wind onshore (&gt;= 1 MW) (100 MW)</t>
  </si>
  <si>
    <t>LTO (10 years) (1000 MW)</t>
  </si>
  <si>
    <t>Wind onshore (&gt;= 1 MW) (median case) (100 MW)</t>
  </si>
  <si>
    <t>Solar PV (utility scale) (median case) (100 MW)</t>
  </si>
  <si>
    <t>Gas</t>
  </si>
  <si>
    <t>Gas (CCGT) (727 MW)</t>
  </si>
  <si>
    <t>Wind offshore (600 MW)</t>
  </si>
  <si>
    <t>Geothermal</t>
  </si>
  <si>
    <t>Geothermal (30.0 MW)</t>
  </si>
  <si>
    <t>Wind offshore (median case) (600 MW)</t>
  </si>
  <si>
    <t>Gas (CCGT, CCUS) (646 MW)</t>
  </si>
  <si>
    <t>Hydro</t>
  </si>
  <si>
    <t>Run of river (&gt;= 5 MW) (median case) (44.7 MW)</t>
  </si>
  <si>
    <t>LWR (1100 MW)</t>
  </si>
  <si>
    <t>Solar PV (commercial) (0.30 MW)</t>
  </si>
  <si>
    <t>Run of river (&gt;= 5 MW) (median case) (94.0 MW)</t>
  </si>
  <si>
    <t>Supercritical pulverised (650 MW)</t>
  </si>
  <si>
    <t>Pulverised (650 MW)</t>
  </si>
  <si>
    <t>Run of river (&gt;= 5 MW) (82.2 MW)</t>
  </si>
  <si>
    <t>Run of river (&lt; 5 MW) (4.2 MW)</t>
  </si>
  <si>
    <t>Geothermal (25.0 MW)</t>
  </si>
  <si>
    <t>Solar PV (commercial) (median case) (0.30 MW)</t>
  </si>
  <si>
    <t>Run of river (&gt;= 5 MW) (44.1 MW)</t>
  </si>
  <si>
    <t>Pulverised (140 MW)</t>
  </si>
  <si>
    <t>Solar thermal (CSP) (median case) (100 MW)</t>
  </si>
  <si>
    <t>Solar thermal (CSP) (100 MW)</t>
  </si>
  <si>
    <t>Supercritical pulverised (CCUS) (650 MW)</t>
  </si>
  <si>
    <t>Coal (641 MW)</t>
  </si>
  <si>
    <t>Run of river (&lt; 5 MW) (4.8 MW)</t>
  </si>
  <si>
    <t>Pulverised (CCUS) (650 MW)</t>
  </si>
  <si>
    <t>Solar PV (residential) (median case) (0.005 MW)</t>
  </si>
  <si>
    <t>Pulverised (138 MW)</t>
  </si>
  <si>
    <t>Run of river (&lt; 5 MW) (3.7 MW)</t>
  </si>
  <si>
    <t>Solar PV (residential) (0.005 MW)</t>
  </si>
  <si>
    <t>Coal (CCUS) (499 MW)</t>
  </si>
  <si>
    <t>Switzerland</t>
  </si>
  <si>
    <t>Sweden</t>
  </si>
  <si>
    <t>Slovakia</t>
  </si>
  <si>
    <t>CHP</t>
  </si>
  <si>
    <t>Gas (OCGT/int. comb., CHP) (35.9 MW)</t>
  </si>
  <si>
    <t>Gas (CCGT, CHP) (5.8 MW)</t>
  </si>
  <si>
    <t>Nuclear (1004 MW)</t>
  </si>
  <si>
    <t>Russian Federation</t>
  </si>
  <si>
    <t>Gen III projects (1122 MW)</t>
  </si>
  <si>
    <t>Wind onshore (&gt;= 1 MW) (280 MW)</t>
  </si>
  <si>
    <t>Wind onshore (&gt;= 1 MW) (60.0 MW)</t>
  </si>
  <si>
    <t>Romania</t>
  </si>
  <si>
    <t>Gas (OCGT/int. comb., CHP) (195 MW)</t>
  </si>
  <si>
    <t>Gas (CCGT) (750 MW)</t>
  </si>
  <si>
    <t>Pulverised, lignite (CHP) (2900 MW)</t>
  </si>
  <si>
    <t>Norway</t>
  </si>
  <si>
    <t>Wind onshore (&gt;= 1 MW) (130 MW)</t>
  </si>
  <si>
    <t>Hydro reservoir (&gt;= 5 MW) (30.0 MW)</t>
  </si>
  <si>
    <t>Run of river (&lt; 5 MW) (3.0 MW)</t>
  </si>
  <si>
    <t>Fuel cell</t>
  </si>
  <si>
    <t>Fuel cell (1.0 MW)</t>
  </si>
  <si>
    <t>Netherlands</t>
  </si>
  <si>
    <t>Wind onshore (&gt;= 1 MW) (50.0 MW)</t>
  </si>
  <si>
    <t>Solar PV (utility scale) (8.0 MW)</t>
  </si>
  <si>
    <t>Solar PV (floating) (8.0 MW)</t>
  </si>
  <si>
    <t>Solar PV (commercial) (0.20 MW)</t>
  </si>
  <si>
    <t>Mexico</t>
  </si>
  <si>
    <t>Gas (CCGT) (835 MW)</t>
  </si>
  <si>
    <t>Gas (CCGT) (785 MW)</t>
  </si>
  <si>
    <t>Gas (CCGT) (503 MW)</t>
  </si>
  <si>
    <t>Korea, Republic of</t>
  </si>
  <si>
    <t>ALWR (1377 MW)</t>
  </si>
  <si>
    <t>Ultra-supercritical (954 MW)</t>
  </si>
  <si>
    <t>Gas (CCGT) (982 MW)</t>
  </si>
  <si>
    <t>Gas (CCGT) (491 MW)</t>
  </si>
  <si>
    <t>Solar PV (utility scale) (3.0 MW)</t>
  </si>
  <si>
    <t>Solar PV (commercial) (0.099 MW)</t>
  </si>
  <si>
    <t>Wind onshore (&gt;= 1 MW) (14.9 MW)</t>
  </si>
  <si>
    <t>Wind offshore (99.0 MW)</t>
  </si>
  <si>
    <t>Japan</t>
  </si>
  <si>
    <t>ALWR (1152 MW)</t>
  </si>
  <si>
    <t>Gas (CCGT) (1372 MW)</t>
  </si>
  <si>
    <t>Ultra-supercritical (749 MW)</t>
  </si>
  <si>
    <t>Wind onshore (&gt;= 1 MW) (20.0 MW)</t>
  </si>
  <si>
    <t>Hydro reservoir (&gt;= 5 MW) (12.0 MW)</t>
  </si>
  <si>
    <t>Solar PV (utility scale) (2.0 MW)</t>
  </si>
  <si>
    <t>Wind offshore (100 MW)</t>
  </si>
  <si>
    <t>Solar PV (residential) (0.004 MW)</t>
  </si>
  <si>
    <t>Italy</t>
  </si>
  <si>
    <t>Wind onshore (&gt;= 1 MW) (10.0 MW)</t>
  </si>
  <si>
    <t>Solar PV (utility scale) (0.83 MW)</t>
  </si>
  <si>
    <t>Run of river (&lt; 5 MW) (0.50 MW)</t>
  </si>
  <si>
    <t>Run of river (&lt; 5 MW) (2.1 MW)</t>
  </si>
  <si>
    <t>Geothermal (39.6 MW)</t>
  </si>
  <si>
    <t>Gas (CCGT) (790 MW)</t>
  </si>
  <si>
    <t>Run of river (&lt; 5 MW) (1.0 MW)</t>
  </si>
  <si>
    <t>Solar PV (commercial) (0.21 MW)</t>
  </si>
  <si>
    <t>Wind onshore (&lt; 1 MW) (0.90 MW)</t>
  </si>
  <si>
    <t>Hydro reservoir (&lt; 5 MW) (0.32 MW)</t>
  </si>
  <si>
    <t>Wind onshore (&lt; 1 MW) (0.80 MW)</t>
  </si>
  <si>
    <t>Bio</t>
  </si>
  <si>
    <t>Biomass (0.45 MW)</t>
  </si>
  <si>
    <t>Run of river (&lt; 5 MW) (0.69 MW)</t>
  </si>
  <si>
    <t>Wind onshore (&lt; 1 MW) (0.83 MW)</t>
  </si>
  <si>
    <t>Wind onshore (&gt;= 1 MW) (1.0 MW)</t>
  </si>
  <si>
    <t>Solar PV (commercial) (0.42 MW)</t>
  </si>
  <si>
    <t>Hydro reservoir (&gt;= 5 MW) (15.0 MW)</t>
  </si>
  <si>
    <t>Run of river (&lt; 5 MW) (0.25 MW)</t>
  </si>
  <si>
    <t>Run of river (&lt; 5 MW) (0.10 MW)</t>
  </si>
  <si>
    <t>Wind onshore (&lt; 1 MW) (0.50 MW)</t>
  </si>
  <si>
    <t>Solar PV (commercial) (0.083 MW)</t>
  </si>
  <si>
    <t>Geothermal (15.0 MW)</t>
  </si>
  <si>
    <t>Run of river (&gt;= 5 MW) (5.0 MW)</t>
  </si>
  <si>
    <t>Gas (OCGT/int. comb.) (130 MW)</t>
  </si>
  <si>
    <t>Run of river (&lt; 5 MW) (0.19 MW)</t>
  </si>
  <si>
    <t>Run of river (&lt; 5 MW) (0.015 MW)</t>
  </si>
  <si>
    <t>Wind onshore (&lt; 1 MW) (0.10 MW)</t>
  </si>
  <si>
    <t>Geothermal (10.0 MW)</t>
  </si>
  <si>
    <t>Geothermal (5.0 MW)</t>
  </si>
  <si>
    <t>Biomass (CHP) (0.42 MW)</t>
  </si>
  <si>
    <t>Wind onshore (&lt; 1 MW) (0.060 MW)</t>
  </si>
  <si>
    <t>Wind onshore (&lt; 1 MW) (0.19 MW)</t>
  </si>
  <si>
    <t>Wind onshore (&lt; 1 MW) (0.020 MW)</t>
  </si>
  <si>
    <t>Wind onshore (&lt; 1 MW) (0.059 MW)</t>
  </si>
  <si>
    <t>Biomass (0.42 MW)</t>
  </si>
  <si>
    <t>Wind onshore (&lt; 1 MW) (0.014 MW)</t>
  </si>
  <si>
    <t>India</t>
  </si>
  <si>
    <t>Solar PV (utility scale) (35.0 MW)</t>
  </si>
  <si>
    <t>Wind onshore (&gt;= 1 MW) (65.0 MW)</t>
  </si>
  <si>
    <t>LWR (950 MW)</t>
  </si>
  <si>
    <t>Hydro reservoir (&gt;= 5 MW) (175 MW)</t>
  </si>
  <si>
    <t>Ultra-supercritical (pithead) (400 MW)</t>
  </si>
  <si>
    <t>Ultra-supercritical (load centered) (400 MW)</t>
  </si>
  <si>
    <t>Biomass (30.0 MW)</t>
  </si>
  <si>
    <t>Hungary</t>
  </si>
  <si>
    <t>Solar PV (utility scale) (20.0 MW)</t>
  </si>
  <si>
    <t>Solar PV (commercial) (0.50 MW)</t>
  </si>
  <si>
    <t>Solar PV (commercial) (0.050 MW)</t>
  </si>
  <si>
    <t>Germany</t>
  </si>
  <si>
    <t>Run of river (&gt;= 5 MW) (24.5 MW)</t>
  </si>
  <si>
    <t>France</t>
  </si>
  <si>
    <t>Solar PV (utility scale) (25.0 MW)</t>
  </si>
  <si>
    <t>Gen III projects (1650 MW)</t>
  </si>
  <si>
    <t>Wind offshore (500 MW)</t>
  </si>
  <si>
    <t>Solar PV (residential) (0.010 MW)</t>
  </si>
  <si>
    <t>Fuel cell (15.2 MW)</t>
  </si>
  <si>
    <t>Fuel cell (0.20 MW)</t>
  </si>
  <si>
    <t>Fuel cell (0.003 MW)</t>
  </si>
  <si>
    <t>Finland</t>
  </si>
  <si>
    <t>Wind onshore (&gt;= 1 MW) (30.0 MW)</t>
  </si>
  <si>
    <t>Denmark</t>
  </si>
  <si>
    <t>Wind onshore (&gt;= 1 MW) (4.5 MW)</t>
  </si>
  <si>
    <t>Wind offshore (11.5 MW)</t>
  </si>
  <si>
    <t>Wind offshore (11.3 MW)</t>
  </si>
  <si>
    <t>Ultra-supercritical (CHP) (700 MW)</t>
  </si>
  <si>
    <t>Gas (OCGT/int. comb., CHP) (125 MW)</t>
  </si>
  <si>
    <t>Gas (CCGT, CHP) (500 MW)</t>
  </si>
  <si>
    <t>Solar PV (commercial) (0.10 MW)</t>
  </si>
  <si>
    <t>Biomass (CHP) (258 MW)</t>
  </si>
  <si>
    <t>Biomass (CHP) (358 MW)</t>
  </si>
  <si>
    <t>Solar PV (residential) (0.006 MW)</t>
  </si>
  <si>
    <t>Biomass (CHP) (177 MW)</t>
  </si>
  <si>
    <t>Biomass (CHP) (261 MW)</t>
  </si>
  <si>
    <t>China</t>
  </si>
  <si>
    <t>Nuclear (950 MW)</t>
  </si>
  <si>
    <t>Ultra-supercritical (347 MW)</t>
  </si>
  <si>
    <t>Wind offshore (50.0 MW)</t>
  </si>
  <si>
    <t>Gas (CCGT) (475 MW)</t>
  </si>
  <si>
    <t>Canada</t>
  </si>
  <si>
    <t>Wind onshore (&gt;= 1 MW) (200 MW)</t>
  </si>
  <si>
    <t>Gas (CCGT) (471 MW)</t>
  </si>
  <si>
    <t>Gas (OCGT/int. comb.) (243 MW)</t>
  </si>
  <si>
    <t>Gas (OCGT/int. comb.) (100 MW)</t>
  </si>
  <si>
    <t>Brazil</t>
  </si>
  <si>
    <t>Run of river (&gt;= 5 MW) (248 MW)</t>
  </si>
  <si>
    <t>Gas (CCGT) (980 MW)</t>
  </si>
  <si>
    <t>Biomass (25.0 MW)</t>
  </si>
  <si>
    <t>Gas (OCGT/int. comb.) (980 MW)</t>
  </si>
  <si>
    <t>Lignite</t>
  </si>
  <si>
    <t>Coal (900 MW)</t>
  </si>
  <si>
    <t>Belgium</t>
  </si>
  <si>
    <t>Wind onshore (&gt;= 1 MW) (5.0 MW)</t>
  </si>
  <si>
    <t>Gas (CCGT) (500 MW)</t>
  </si>
  <si>
    <t>Solar PV (utility scale) (1.0 MW)</t>
  </si>
  <si>
    <t>Wind offshore (12.0 MW)</t>
  </si>
  <si>
    <t>Gas (OCGT/int. comb.) (350 MW)</t>
  </si>
  <si>
    <t>Gas (OCGT/int. comb.) (500 MW)</t>
  </si>
  <si>
    <t>Austria</t>
  </si>
  <si>
    <t>Run of river (&lt; 5 MW) (2.2 MW)</t>
  </si>
  <si>
    <t>Wind onshore (&gt;= 1 MW) (3.0 MW)</t>
  </si>
  <si>
    <t>Solar PV (residential) (0.020 MW)</t>
  </si>
  <si>
    <t>Australia</t>
  </si>
  <si>
    <t>Gas (CCGT) (506 MW)</t>
  </si>
  <si>
    <t>Supercritical pulverised (722 MW)</t>
  </si>
  <si>
    <t>Supercritical pulverised (709 MW)</t>
  </si>
  <si>
    <t>Gas (CCGT, CCUS) (437 MW)</t>
  </si>
  <si>
    <t>Supercritical pulverised (CCUS) (633 MW)</t>
  </si>
  <si>
    <t>Supercritical pulverised (CCUS) (570 MW)</t>
  </si>
  <si>
    <t>Solar thermal (CSP) (150 MW)</t>
  </si>
  <si>
    <t>Gas (OCGT/int. comb.) (537 MW)</t>
  </si>
  <si>
    <t>Country</t>
  </si>
  <si>
    <t>Category</t>
  </si>
  <si>
    <t>Plant Type</t>
  </si>
  <si>
    <t>Capital Costs</t>
  </si>
  <si>
    <t>O&amp;M</t>
  </si>
  <si>
    <t>Fuel (th)</t>
  </si>
  <si>
    <t>Fuel (el)</t>
  </si>
  <si>
    <t>Carbon</t>
  </si>
  <si>
    <t>CHP heat revenues</t>
  </si>
  <si>
    <t>Levelised Cost of Electricity Calculator</t>
  </si>
  <si>
    <t>https://www.iea.org/articles/levelised-cost-of-electricity-calculator</t>
  </si>
  <si>
    <t>Interactive table of LCOE estimates from Projected Costs of Generating Electricity 2020 ($/MWh)</t>
  </si>
  <si>
    <t>LCOE ($/MWh)</t>
  </si>
  <si>
    <t>Row Labels</t>
  </si>
  <si>
    <t>Grand Total</t>
  </si>
  <si>
    <t>Min of LCOE ($/MWh)</t>
  </si>
  <si>
    <t>Max of LCOE ($/MWh)2</t>
  </si>
  <si>
    <t>Average of LCOE ($/MWh)3</t>
  </si>
  <si>
    <t>Fixed Share</t>
  </si>
  <si>
    <t>Variable Share</t>
  </si>
  <si>
    <t>Total (year)</t>
  </si>
  <si>
    <t>315 kVA, 3 Phase Oil-filled; 11/0.4 kV DT</t>
  </si>
  <si>
    <r>
      <t>IEC note: Use of C</t>
    </r>
    <r>
      <rPr>
        <i/>
        <vertAlign val="subscript"/>
        <sz val="11"/>
        <color theme="1"/>
        <rFont val="Calibri"/>
        <family val="2"/>
        <scheme val="minor"/>
      </rPr>
      <t>n/2</t>
    </r>
    <r>
      <rPr>
        <i/>
        <sz val="11"/>
        <color theme="1"/>
        <rFont val="Calibri"/>
        <family val="2"/>
        <scheme val="minor"/>
      </rPr>
      <t xml:space="preserve"> is an approximation and overvalues the losses somewhat, but in the context of other uncertainties is acceptable.</t>
    </r>
  </si>
  <si>
    <t>using equation A.5</t>
  </si>
  <si>
    <t>B factor ($/kilowatt)</t>
  </si>
  <si>
    <t>DNVGL</t>
  </si>
  <si>
    <t>Disclaimer: The designations employed and the presentation of the material in this publication do not imply the expression of any opinion whatsoever on the part of the United Nations Environment Programme concerning the legal status of any country, territory, city or area or of its authorities, or concerning delimitation of its frontiers or boundaries. Moreover, the views expressed do not necessarily represent the decision or the stated policy of the United Nations Environment Programme, nor does citing of trade names or commercial processes constitute endorsement. 
The information contained within this publication may be subject to change without notice. While the authors have attempted to ensure that the information has been obtained from reliable sources, the United Nations Environment Programme is not responsible for any errors or omissions, or for the results obtained from the use of this information. All information is provided on an “as-is” basis with no guarantee of completeness, accuracy, timeliness or of the results obtained from the use of this information, and without warranty of any kind, express or implied, including, but not limited to warranties of performance, merchantability and fitness for a particular purpose. 
In no event will the United Nations Environment Programme, its related corporations, contributors, or the partners, agents or their respective employees have any liability to you or anyone else for any act and conduct in connection with or related to the information provided herein. This disclaimer applies to any damages or liability and in no event will the United Nations Environment Programme be liable to you for any indirect, consequential, exemplary, incidental or punitive damages, including lost profits, even if we have been advised of the possibility of such damages.</t>
  </si>
  <si>
    <t>Description:</t>
  </si>
  <si>
    <t>Calculation:</t>
  </si>
  <si>
    <t>Option #3</t>
  </si>
  <si>
    <t>Option #4</t>
  </si>
  <si>
    <t>Option #5</t>
  </si>
  <si>
    <t>On this sheet, users can calculate the TCO using equation A.1 from IEC TS 60076-20 for five different transformer designs.</t>
  </si>
  <si>
    <t>On this sheet, users can calculate their A-factor using either equation A.2 or A.3 from IEC TS 60076-20.  Equation A.2 is the more precise method, whereas A.3 is an approximation.</t>
  </si>
  <si>
    <t>A-factor Calculation</t>
  </si>
  <si>
    <t>On this sheet, users estimate the load that the transformer will experience during a typical year</t>
  </si>
  <si>
    <t>Calculated Value used in B-factor calculation</t>
  </si>
  <si>
    <t>RMS:</t>
  </si>
  <si>
    <t>Instructions: enter appropriate values into the yellow shaded cells for the expected fixed load and variable load.</t>
  </si>
  <si>
    <t xml:space="preserve"> unep-u4e@un.org</t>
  </si>
  <si>
    <t>+33 1 44 37 19 86</t>
  </si>
  <si>
    <t>On this sheet, users can calculate their B-factor using either equation A.5 or A.7 from IEC TS 60076-20.  Equation A.5 is the more precise method, whereas A.7 is an approximation.</t>
  </si>
  <si>
    <t>The International Electrotechnical Commission (IEC) developed and published a methodology (IEC TS 60076-20 Annex A) for taking into account the future value of losses when purchasing a transformer called the "Total Cost of Ownership" (TCO).  The two critical inputs to the TCO calculation are the A-factor (providing an estimate of the value of losses in the core) and the B-factor (an estimate of the value of losses in the windings).  Companies purchasing transformers can calculate and give their A and B factors to transformer manufacturers when tendering for new units, and these factors will influence the design of the transformer, resulting in a more energy-efficient, economically-optimized transformer design for that company.  The purpose of this spreadsheet is to help companies calculate appropriate A and B factors which can then enable the transformer procurement process to benefit from the use of the Total Cost of Ownership (TCO) purchasing practices, ultimately resulting in more energy-efficient (and cost-effective) transformers.  Additionally, this spreadsheet adds a specific aspect which is not part of IEC TC 60076-20, users of the spreadsheet are given the option to add the future value of carbon emissions into their purchasing decision, augmenting the A and B values.</t>
  </si>
  <si>
    <t>Mid point (days)</t>
  </si>
  <si>
    <t>Percent of the year (365 days = 1 year)</t>
  </si>
  <si>
    <t>Percent fixed load, not varying</t>
  </si>
  <si>
    <t>PC</t>
  </si>
  <si>
    <t>growth rate of electricty prices in excess of inflation, to determine Cj in future years</t>
  </si>
  <si>
    <t>Data last updated April, 01 2021</t>
  </si>
  <si>
    <t xml:space="preserve">https://carbonpricingdashboard.worldbank.org/map_data </t>
  </si>
  <si>
    <t xml:space="preserve">Note: Nominal prices on April, 01 2021 Prices are not necessarily comparable between carbon pricing initiatives because of differences in the number of sectors covered and allocation methods applied, specific exemptions, and different compensation methods. Due to the dynamic approach to continuously improve data quality and fluctuating exchange rates, data of different years may not always be comparable and could be amended following new information from official government sources. In addition, data for a limited number of initiatives may be incomplete as they are in the process of being validated and will be updated following confirmation from official government sources. </t>
  </si>
  <si>
    <t>Name of the initiative</t>
  </si>
  <si>
    <t>Instrument Type</t>
  </si>
  <si>
    <t>Jurisdiction Covered</t>
  </si>
  <si>
    <t>Price_label_1_2020</t>
  </si>
  <si>
    <t>Price_rate_1_2020</t>
  </si>
  <si>
    <t>Price_label_2_2020</t>
  </si>
  <si>
    <t>Price_rate_2_2020</t>
  </si>
  <si>
    <t>Price_label_1_2021</t>
  </si>
  <si>
    <t>Price_label_2_2021</t>
  </si>
  <si>
    <t>Price_rate_2_2021</t>
  </si>
  <si>
    <t>Alberta TIER</t>
  </si>
  <si>
    <t>ETS</t>
  </si>
  <si>
    <t>Alberta</t>
  </si>
  <si>
    <t>Alberta carbon tax</t>
  </si>
  <si>
    <t>Carbon tax</t>
  </si>
  <si>
    <t>Argentina carbon tax</t>
  </si>
  <si>
    <t>Argentina</t>
  </si>
  <si>
    <t>Most liquid fuels</t>
  </si>
  <si>
    <t>Fuel oil, mineral coal and petroleum coke</t>
  </si>
  <si>
    <t>Australia CPM</t>
  </si>
  <si>
    <t>Austria undecided</t>
  </si>
  <si>
    <t>Undecided</t>
  </si>
  <si>
    <t>BC GGIRCA</t>
  </si>
  <si>
    <t>British Columbia</t>
  </si>
  <si>
    <t>BC carbon tax</t>
  </si>
  <si>
    <t>Baja Calfornia carbon tax</t>
  </si>
  <si>
    <t>Baja California</t>
  </si>
  <si>
    <t>Beijing pilot ETS</t>
  </si>
  <si>
    <t>Beijing</t>
  </si>
  <si>
    <t>Brazil undecided</t>
  </si>
  <si>
    <t>California CaT</t>
  </si>
  <si>
    <t>California</t>
  </si>
  <si>
    <t>Canada federal OBPS</t>
  </si>
  <si>
    <t>Canada federal fuel charge</t>
  </si>
  <si>
    <t>Catalonia carbon tax</t>
  </si>
  <si>
    <t>Catalonia</t>
  </si>
  <si>
    <t>Chile ETS</t>
  </si>
  <si>
    <t>Chile</t>
  </si>
  <si>
    <t>Chile carbon tax</t>
  </si>
  <si>
    <t>China national ETS</t>
  </si>
  <si>
    <t>Chongqing pilot ETS</t>
  </si>
  <si>
    <t>Chongqing</t>
  </si>
  <si>
    <t>Colombia ETS</t>
  </si>
  <si>
    <t>Colombia</t>
  </si>
  <si>
    <t>Colombia carbon tax</t>
  </si>
  <si>
    <t>Cote dIvoire carbon tax</t>
  </si>
  <si>
    <t>Cote dIvoire</t>
  </si>
  <si>
    <t>Denmark carbon tax</t>
  </si>
  <si>
    <t>Fossil fuels</t>
  </si>
  <si>
    <t>F-gases</t>
  </si>
  <si>
    <t>EU ETS</t>
  </si>
  <si>
    <t>EU, Norway, Iceland, Liechtenstein</t>
  </si>
  <si>
    <t>Estonia carbon tax</t>
  </si>
  <si>
    <t>Estonia</t>
  </si>
  <si>
    <t>Finland carbon tax</t>
  </si>
  <si>
    <t>Transport fuels</t>
  </si>
  <si>
    <t>Other fossil fuels</t>
  </si>
  <si>
    <t>France carbon tax</t>
  </si>
  <si>
    <t>Fujian pilot ETS</t>
  </si>
  <si>
    <t>Fujian</t>
  </si>
  <si>
    <t>Germany ETS</t>
  </si>
  <si>
    <t>Guangdong pilot ETS</t>
  </si>
  <si>
    <t>Guangdong (except Shenzhen)</t>
  </si>
  <si>
    <t>Hawaii carbon tax</t>
  </si>
  <si>
    <t>Hawaii</t>
  </si>
  <si>
    <t>Hubei pilot ETS</t>
  </si>
  <si>
    <t>Hubei</t>
  </si>
  <si>
    <t>Iceland carbon tax</t>
  </si>
  <si>
    <t>Iceland</t>
  </si>
  <si>
    <t>Indonesia ETS</t>
  </si>
  <si>
    <t>Indonesia</t>
  </si>
  <si>
    <t>Ireland carbon tax</t>
  </si>
  <si>
    <t>Ireland</t>
  </si>
  <si>
    <t>Jalisco carbon tax</t>
  </si>
  <si>
    <t>Jalisco</t>
  </si>
  <si>
    <t>Japan ETS</t>
  </si>
  <si>
    <t>Japan carbon tax</t>
  </si>
  <si>
    <t>Kazakhstan ETS</t>
  </si>
  <si>
    <t>Kazakhstan</t>
  </si>
  <si>
    <t>Korea ETS</t>
  </si>
  <si>
    <t>Latvia carbon tax</t>
  </si>
  <si>
    <t>Latvia</t>
  </si>
  <si>
    <t>Liechtenstein carbon tax</t>
  </si>
  <si>
    <t>Liechtenstein</t>
  </si>
  <si>
    <t>Luxembourg carbon tax</t>
  </si>
  <si>
    <t>Luxembourg</t>
  </si>
  <si>
    <t>Diesel fuel</t>
  </si>
  <si>
    <t>All fossil fuels</t>
  </si>
  <si>
    <t>Manitoba ETS</t>
  </si>
  <si>
    <t>Manitoba</t>
  </si>
  <si>
    <t>Manitoba carbon tax</t>
  </si>
  <si>
    <t>Massachusetts ETS</t>
  </si>
  <si>
    <t>Massachusetts</t>
  </si>
  <si>
    <t>Mexico carbon tax</t>
  </si>
  <si>
    <t>Upper</t>
  </si>
  <si>
    <t>Lower</t>
  </si>
  <si>
    <t>Mexico pilot ETS</t>
  </si>
  <si>
    <t>Montenegro ETS</t>
  </si>
  <si>
    <t>Montenegro</t>
  </si>
  <si>
    <t>Netherlands carbon tax</t>
  </si>
  <si>
    <t>New Brunswick ETS</t>
  </si>
  <si>
    <t>New Brunswick</t>
  </si>
  <si>
    <t>New Brunswick carbon tax</t>
  </si>
  <si>
    <t>New Zealand ETS</t>
  </si>
  <si>
    <t>New Zealand</t>
  </si>
  <si>
    <t>Newfoundland and Labrador PSS</t>
  </si>
  <si>
    <t>Newfoundland and Labrador</t>
  </si>
  <si>
    <t>Newfoundland and Labrador carbon tax</t>
  </si>
  <si>
    <t>Northwest Territories carbon tax</t>
  </si>
  <si>
    <t>Northwest Territories</t>
  </si>
  <si>
    <t>Norway carbon tax</t>
  </si>
  <si>
    <t>Nova Scotia CaT</t>
  </si>
  <si>
    <t>Nova Scotia</t>
  </si>
  <si>
    <t>Ontario CaT</t>
  </si>
  <si>
    <t>Ontario</t>
  </si>
  <si>
    <t>Ontario EPS</t>
  </si>
  <si>
    <t>Oregon ETS</t>
  </si>
  <si>
    <t>Oregon</t>
  </si>
  <si>
    <t>Pakistan ETS</t>
  </si>
  <si>
    <t>Pakistan</t>
  </si>
  <si>
    <t>Pennsylvania ETS</t>
  </si>
  <si>
    <t>Pennsylvania</t>
  </si>
  <si>
    <t>Poland carbon tax</t>
  </si>
  <si>
    <t>Poland</t>
  </si>
  <si>
    <t>Portugal carbon tax</t>
  </si>
  <si>
    <t>Portugal</t>
  </si>
  <si>
    <t>Prince Edward Island carbon tax</t>
  </si>
  <si>
    <t>Prince Edward Island</t>
  </si>
  <si>
    <t>Quebec CaT</t>
  </si>
  <si>
    <t>Quebec</t>
  </si>
  <si>
    <t>RGGI</t>
  </si>
  <si>
    <t>Rio de Janeiro ETS</t>
  </si>
  <si>
    <t>Rio de Janeiro</t>
  </si>
  <si>
    <t>Saitama ETS</t>
  </si>
  <si>
    <t>Saitama</t>
  </si>
  <si>
    <t>Sao Paolo ETS</t>
  </si>
  <si>
    <t>Sao Paolo</t>
  </si>
  <si>
    <t>Saskatchewan OBPS</t>
  </si>
  <si>
    <t>Saskatchewan</t>
  </si>
  <si>
    <t>Senegal carbon tax</t>
  </si>
  <si>
    <t>Senegal</t>
  </si>
  <si>
    <t>Shanghai pilot ETS</t>
  </si>
  <si>
    <t>Shanghai</t>
  </si>
  <si>
    <t>Shenzhen pilot ETS</t>
  </si>
  <si>
    <t>Shenzhen</t>
  </si>
  <si>
    <t>Singapore carbon tax</t>
  </si>
  <si>
    <t>Singapore</t>
  </si>
  <si>
    <t>Slovenia carbon tax</t>
  </si>
  <si>
    <t>Slovenia</t>
  </si>
  <si>
    <t>South Africa carbon tax</t>
  </si>
  <si>
    <t>South Africa</t>
  </si>
  <si>
    <t>Spain carbon tax</t>
  </si>
  <si>
    <t>Spain</t>
  </si>
  <si>
    <t>Sweden carbon tax</t>
  </si>
  <si>
    <t>Switzerland ETS</t>
  </si>
  <si>
    <t>Switzerland carbon tax</t>
  </si>
  <si>
    <t>TCI-P ETS</t>
  </si>
  <si>
    <t>TCI</t>
  </si>
  <si>
    <t>Taiwan ETS</t>
  </si>
  <si>
    <t>Taiwan</t>
  </si>
  <si>
    <t>Tamaulipas carbon tax</t>
  </si>
  <si>
    <t>Tamaulipas</t>
  </si>
  <si>
    <t>Thailand undecided</t>
  </si>
  <si>
    <t>Thailand</t>
  </si>
  <si>
    <t>Tianjin pilot ETS</t>
  </si>
  <si>
    <t>Tianjin</t>
  </si>
  <si>
    <t>Tokyo CaT</t>
  </si>
  <si>
    <t>Tokyo</t>
  </si>
  <si>
    <t>Turkey ETS</t>
  </si>
  <si>
    <t>Turkey</t>
  </si>
  <si>
    <t>UK carbon price support</t>
  </si>
  <si>
    <t>United Kingdom</t>
  </si>
  <si>
    <t>Ukraine ETS</t>
  </si>
  <si>
    <t>Ukraine</t>
  </si>
  <si>
    <t>Ukraine carbon tax</t>
  </si>
  <si>
    <t>United Kingdom undecided</t>
  </si>
  <si>
    <t>Vietnam ETS</t>
  </si>
  <si>
    <t>Vietnam</t>
  </si>
  <si>
    <t>Virginia ETS</t>
  </si>
  <si>
    <t>Virginia</t>
  </si>
  <si>
    <t>Washington ETS</t>
  </si>
  <si>
    <t>Washington</t>
  </si>
  <si>
    <t>Zacatecas carbon tax</t>
  </si>
  <si>
    <t>Zacatecas</t>
  </si>
  <si>
    <t>Average:</t>
  </si>
  <si>
    <t>World Average Price of Carbon:</t>
  </si>
  <si>
    <t>USD/tonne</t>
  </si>
  <si>
    <t>Price_rate_1_ 2021</t>
  </si>
  <si>
    <t>Solar - Photovoltaic</t>
  </si>
  <si>
    <t>Indicative Cost*</t>
  </si>
  <si>
    <t>Calculator to determine Natural Gas Marginal Cost of a MWh of Electricity</t>
  </si>
  <si>
    <t>Diesel Generator</t>
  </si>
  <si>
    <t>Calculator to determine Diesel Marginal Cost of a MWh of Electricity</t>
  </si>
  <si>
    <t>Efficiency of reciprocating diesel engine</t>
  </si>
  <si>
    <t>MJ per litre of diesel</t>
  </si>
  <si>
    <t>Utility's price of one litre of diesel</t>
  </si>
  <si>
    <t>*Note: the renewable sources are set low because the marginal cost of generation is close to zero, so this just reflects a small maintenance charge.  The Natural Gas value should be based on the cost of gas plant, so marginal cost is the cost of gas divided by the efficiency of conversion of the plant.  So for example, if the gas turbine was say 35% efficient and the utility's fuel price for natural gas was $20/MWh fuel, then the marginal cost would be US$20/0.35 = US$57.14 / MWh electricity.</t>
  </si>
  <si>
    <t>Natural Gas fuel price (USD/Therm) - GCV</t>
  </si>
  <si>
    <t>GCV, Gross calorific value of fuel, Kcal/Kg. NCV, Net Calorific Value of fuel, Kcal/Kg</t>
  </si>
  <si>
    <t>1 GJ / Therm</t>
  </si>
  <si>
    <t>Solar - Photovoltaic (O&amp;M US$0.0005/kWh)</t>
  </si>
  <si>
    <t>Hydroelectric power (O&amp;M US$0.0005/kWh)</t>
  </si>
  <si>
    <t>Wind Turbine (O&amp;M US$0.0005/kWh)</t>
  </si>
  <si>
    <t>Efficiency (% on NCV basis)</t>
  </si>
  <si>
    <t>Variable Operation and Maintenance (US cents/kWh)</t>
  </si>
  <si>
    <t>Energy cost without CO2 Cost (US dollars/MWh)</t>
  </si>
  <si>
    <t>Energy cost with CO2 Cost (US dollars/MWh)</t>
  </si>
  <si>
    <t xml:space="preserve">Energy price USD/GJ (NCV) </t>
  </si>
  <si>
    <t>No CO2 Price</t>
  </si>
  <si>
    <t>With CO2 Price</t>
  </si>
  <si>
    <t>Efficiency of Gas Turbine (% on NCV basis)</t>
  </si>
  <si>
    <t>kg CO2 per therm</t>
  </si>
  <si>
    <t>kWh/therm</t>
  </si>
  <si>
    <t>Fuel cost (USD/kWh)</t>
  </si>
  <si>
    <t>Kg/kWh</t>
  </si>
  <si>
    <t>USD/tonne CO2</t>
  </si>
  <si>
    <t>USD/kWh</t>
  </si>
  <si>
    <t>Variable Operation and Maintenance (USD/kWh)</t>
  </si>
  <si>
    <t>Charge for CO2 Emissions (USD/kWh)</t>
  </si>
  <si>
    <t xml:space="preserve"> kg of CO2/gallon of diesel</t>
  </si>
  <si>
    <t>litres / US gallon</t>
  </si>
  <si>
    <t>kg of CO2/litre</t>
  </si>
  <si>
    <t>kWh/litre</t>
  </si>
  <si>
    <t>is the real discount rate at year j in per unit; generally the weighted average cost of capital, provided by the regulator</t>
  </si>
  <si>
    <t>is the operating time of the transformer at fixed load during year j in h, usually 8 760 h</t>
  </si>
  <si>
    <t>Your % Mix</t>
  </si>
  <si>
    <t>is the total cost of the energy at year j in cost per kWh as losses are expressed in kilowatts; no CO2 price</t>
  </si>
  <si>
    <t>is the total cost of the energy at year j in cost per kWh as losses are expressed in kilowatts; including CO2 price</t>
  </si>
  <si>
    <r>
      <t>TCO</t>
    </r>
    <r>
      <rPr>
        <b/>
        <i/>
        <vertAlign val="subscript"/>
        <sz val="11"/>
        <color theme="1"/>
        <rFont val="Calibri"/>
        <family val="2"/>
        <scheme val="minor"/>
      </rPr>
      <t>NoCO2</t>
    </r>
  </si>
  <si>
    <r>
      <t>TCO</t>
    </r>
    <r>
      <rPr>
        <b/>
        <i/>
        <vertAlign val="subscript"/>
        <sz val="11"/>
        <color theme="1"/>
        <rFont val="Calibri"/>
        <family val="2"/>
        <scheme val="minor"/>
      </rPr>
      <t>WithCO2</t>
    </r>
  </si>
  <si>
    <t>Natural Gas CO2 Emissions Charge Calculation</t>
  </si>
  <si>
    <t>Diesel CO2 Emissions Charge Calculation</t>
  </si>
  <si>
    <t>The TCO tab on the far left is where the total cost of ownership is calculated - this is the final output of the process, and it allows a comparison of several transformers of equivalent size and voltages, simply by inputting the purchase price and the watts of core and coil loss.  Transformer procurement experts are encouraged to review the A-factor and B-factor tabs and check that the input assumptions being used in those sheets is representative of their utility of company.  In addition, certain factors such as the load loss factor and energy value need can be customised to reflect the current national situation. This excel spreadsheet is accompanied by a written guide which explains the concept of TCO and transformer losses. Moreover, the guide includes a detailed explanation of the calculation of the A and B factors.
The Inputs tab contains all the inputs that are used in the IEC TCO methodology, enabling utilities to fully customise the calculation to their specific economic environment.</t>
  </si>
  <si>
    <t>Instructions: enter values for each design into the yellow shaded cells.</t>
  </si>
  <si>
    <t>P0 (core losses)</t>
  </si>
  <si>
    <t>Pk (load losses)</t>
  </si>
  <si>
    <t>PCS (cooling losses)</t>
  </si>
  <si>
    <t>PC0 (cooling losses)</t>
  </si>
  <si>
    <t>IC (price tendered)</t>
  </si>
  <si>
    <t>Inputs to Calculate A&amp;B Factors</t>
  </si>
  <si>
    <t>is the real discount rate at year j in per unit (often the Weighted Average Cost of Capital)</t>
  </si>
  <si>
    <t>Total (must be 100%)</t>
  </si>
  <si>
    <t>Generation that follows load</t>
  </si>
  <si>
    <t>Description of Technology Used</t>
  </si>
  <si>
    <t>Note: orange shaded cells are linked to Inputs tab.  Cj (valorisation of energy in year j) is calculated on the next tab.  A factor results are presented in cells D24 using Equation A.2 and D26 using A.3.</t>
  </si>
  <si>
    <t>Note: orange shaded cells are linked to Inputs tab.</t>
  </si>
  <si>
    <r>
      <t>is the price of a tonne of CO</t>
    </r>
    <r>
      <rPr>
        <vertAlign val="subscript"/>
        <sz val="11"/>
        <color theme="1"/>
        <rFont val="Calibri"/>
        <family val="2"/>
        <scheme val="minor"/>
      </rPr>
      <t>2</t>
    </r>
    <r>
      <rPr>
        <sz val="11"/>
        <color theme="1"/>
        <rFont val="Calibri"/>
        <family val="2"/>
        <scheme val="minor"/>
      </rPr>
      <t xml:space="preserve"> in the first year</t>
    </r>
  </si>
  <si>
    <t>U4E Total Cost of Ownership Calculation Spreadsheet (version 1.1)</t>
  </si>
  <si>
    <t>14 December 2021; updated on 4 October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</si>
</sst>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0.000000"/>
    <numFmt numFmtId="165" formatCode="_-[$$-409]* #,##0.00_ ;_-[$$-409]* \-#,##0.00\ ;_-[$$-409]* &quot;-&quot;??_ ;_-@_ "/>
    <numFmt numFmtId="166" formatCode="_-[$$-409]* #,##0_ ;_-[$$-409]* \-#,##0\ ;_-[$$-409]* &quot;-&quot;??_ ;_-@_ "/>
    <numFmt numFmtId="167" formatCode="_-* #,##0.0000000_-;\-* #,##0.0000000_-;_-* &quot;-&quot;??_-;_-@_-"/>
    <numFmt numFmtId="168" formatCode="0.00000"/>
    <numFmt numFmtId="169" formatCode="0.0"/>
    <numFmt numFmtId="170" formatCode="0.0%"/>
    <numFmt numFmtId="171" formatCode="_-* #,##0.0000_-;\-* #,##0.0000_-;_-* &quot;-&quot;??_-;_-@_-"/>
    <numFmt numFmtId="172" formatCode="0.000"/>
    <numFmt numFmtId="173" formatCode="#,##0.000;\-#,##0.000"/>
    <numFmt numFmtId="174" formatCode="#,##0.0000;\-#,##0.0000"/>
    <numFmt numFmtId="175" formatCode="0.0000"/>
  </numFmts>
  <fonts count="25"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i/>
      <vertAlign val="subscript"/>
      <sz val="11"/>
      <color theme="1"/>
      <name val="Calibri"/>
      <family val="2"/>
      <scheme val="minor"/>
    </font>
    <font>
      <vertAlign val="subscript"/>
      <sz val="11"/>
      <color theme="1"/>
      <name val="Calibri"/>
      <family val="2"/>
      <scheme val="minor"/>
    </font>
    <font>
      <u/>
      <sz val="11"/>
      <color theme="10"/>
      <name val="Calibri"/>
      <family val="2"/>
      <scheme val="minor"/>
    </font>
    <font>
      <i/>
      <sz val="10"/>
      <color theme="1"/>
      <name val="Calibri"/>
      <family val="2"/>
      <scheme val="minor"/>
    </font>
    <font>
      <b/>
      <sz val="14"/>
      <color theme="1"/>
      <name val="Calibri"/>
      <family val="2"/>
      <scheme val="minor"/>
    </font>
    <font>
      <b/>
      <i/>
      <sz val="16"/>
      <color theme="1"/>
      <name val="Calibri"/>
      <family val="2"/>
      <scheme val="minor"/>
    </font>
    <font>
      <b/>
      <i/>
      <vertAlign val="subscript"/>
      <sz val="16"/>
      <color theme="1"/>
      <name val="Calibri"/>
      <family val="2"/>
      <scheme val="minor"/>
    </font>
    <font>
      <b/>
      <sz val="16"/>
      <color theme="1"/>
      <name val="Calibri"/>
      <family val="2"/>
      <scheme val="minor"/>
    </font>
    <font>
      <sz val="10"/>
      <name val="Times New Roman"/>
      <family val="1"/>
    </font>
    <font>
      <sz val="10"/>
      <color theme="1"/>
      <name val="Arial"/>
      <family val="2"/>
    </font>
    <font>
      <sz val="11"/>
      <name val="Calibri"/>
      <family val="2"/>
      <scheme val="minor"/>
    </font>
    <font>
      <b/>
      <sz val="12"/>
      <color theme="1"/>
      <name val="Calibri"/>
      <family val="2"/>
      <scheme val="minor"/>
    </font>
    <font>
      <i/>
      <sz val="9"/>
      <color theme="1"/>
      <name val="Calibri"/>
      <family val="2"/>
      <scheme val="minor"/>
    </font>
    <font>
      <b/>
      <i/>
      <sz val="11"/>
      <color theme="1"/>
      <name val="Calibri"/>
      <family val="2"/>
      <scheme val="minor"/>
    </font>
    <font>
      <sz val="8"/>
      <name val="Calibri"/>
      <family val="2"/>
      <scheme val="minor"/>
    </font>
    <font>
      <sz val="8"/>
      <color theme="1"/>
      <name val="Calibri"/>
      <family val="2"/>
      <scheme val="minor"/>
    </font>
    <font>
      <sz val="10"/>
      <name val="Courier"/>
    </font>
    <font>
      <sz val="10"/>
      <name val="Arial"/>
      <family val="2"/>
    </font>
    <font>
      <i/>
      <sz val="12"/>
      <color theme="1"/>
      <name val="Calibri"/>
      <family val="2"/>
      <scheme val="minor"/>
    </font>
    <font>
      <b/>
      <i/>
      <vertAlign val="subscript"/>
      <sz val="11"/>
      <color theme="1"/>
      <name val="Calibri"/>
      <family val="2"/>
      <scheme val="minor"/>
    </font>
    <font>
      <b/>
      <sz val="11"/>
      <color theme="0"/>
      <name val="Calibri"/>
      <family val="2"/>
      <scheme val="minor"/>
    </font>
  </fonts>
  <fills count="11">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5" tint="0.79998168889431442"/>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12" fillId="0" borderId="0"/>
    <xf numFmtId="9" fontId="13" fillId="0" borderId="0" applyFont="0" applyFill="0" applyBorder="0" applyAlignment="0" applyProtection="0"/>
    <xf numFmtId="44" fontId="1" fillId="0" borderId="0" applyFont="0" applyFill="0" applyBorder="0" applyAlignment="0" applyProtection="0"/>
    <xf numFmtId="39" fontId="20" fillId="0" borderId="0"/>
  </cellStyleXfs>
  <cellXfs count="161">
    <xf numFmtId="0" fontId="0" fillId="0" borderId="0" xfId="0"/>
    <xf numFmtId="0" fontId="3" fillId="0" borderId="0" xfId="0" applyFont="1" applyAlignment="1">
      <alignment horizontal="left" vertical="center" indent="4"/>
    </xf>
    <xf numFmtId="0" fontId="0" fillId="0" borderId="0" xfId="0" applyAlignment="1">
      <alignment vertical="center"/>
    </xf>
    <xf numFmtId="164" fontId="0" fillId="0" borderId="0" xfId="0" applyNumberFormat="1"/>
    <xf numFmtId="0" fontId="3" fillId="0" borderId="0" xfId="0" applyFont="1" applyAlignment="1">
      <alignment horizontal="center"/>
    </xf>
    <xf numFmtId="0" fontId="0" fillId="2" borderId="0" xfId="0" applyFill="1" applyAlignment="1">
      <alignment horizontal="center" vertical="center"/>
    </xf>
    <xf numFmtId="0" fontId="0" fillId="3" borderId="1" xfId="0" applyFill="1" applyBorder="1"/>
    <xf numFmtId="0" fontId="0" fillId="3" borderId="2" xfId="0" applyFill="1" applyBorder="1"/>
    <xf numFmtId="0" fontId="0" fillId="3" borderId="3" xfId="0" applyFill="1" applyBorder="1"/>
    <xf numFmtId="0" fontId="0" fillId="3" borderId="4" xfId="0" applyFill="1" applyBorder="1"/>
    <xf numFmtId="0" fontId="0" fillId="3" borderId="0" xfId="0" applyFill="1" applyAlignment="1">
      <alignment horizontal="right"/>
    </xf>
    <xf numFmtId="165" fontId="2" fillId="3" borderId="0" xfId="0" applyNumberFormat="1" applyFont="1" applyFill="1"/>
    <xf numFmtId="0" fontId="0" fillId="3" borderId="0" xfId="0" applyFill="1"/>
    <xf numFmtId="0" fontId="0" fillId="3" borderId="5" xfId="0" applyFill="1" applyBorder="1"/>
    <xf numFmtId="0" fontId="0" fillId="3" borderId="6" xfId="0" applyFill="1" applyBorder="1"/>
    <xf numFmtId="0" fontId="0" fillId="3" borderId="7" xfId="0" applyFill="1" applyBorder="1"/>
    <xf numFmtId="0" fontId="0" fillId="3" borderId="8" xfId="0" applyFill="1" applyBorder="1"/>
    <xf numFmtId="0" fontId="6" fillId="0" borderId="0" xfId="3"/>
    <xf numFmtId="165" fontId="0" fillId="0" borderId="0" xfId="0" applyNumberFormat="1"/>
    <xf numFmtId="166" fontId="0" fillId="0" borderId="0" xfId="0" applyNumberFormat="1"/>
    <xf numFmtId="0" fontId="2" fillId="0" borderId="0" xfId="0" applyFont="1" applyAlignment="1">
      <alignment horizontal="right"/>
    </xf>
    <xf numFmtId="0" fontId="9" fillId="0" borderId="0" xfId="0" applyFont="1" applyAlignment="1">
      <alignment horizontal="left" vertical="center"/>
    </xf>
    <xf numFmtId="0" fontId="3" fillId="0" borderId="0" xfId="0" applyFont="1" applyAlignment="1">
      <alignment horizontal="center" vertical="center"/>
    </xf>
    <xf numFmtId="168" fontId="0" fillId="2" borderId="0" xfId="0" applyNumberFormat="1" applyFill="1" applyAlignment="1">
      <alignment horizontal="center"/>
    </xf>
    <xf numFmtId="9" fontId="0" fillId="0" borderId="0" xfId="0" applyNumberFormat="1"/>
    <xf numFmtId="170" fontId="14" fillId="0" borderId="0" xfId="5" applyNumberFormat="1" applyFont="1"/>
    <xf numFmtId="0" fontId="8" fillId="2" borderId="0" xfId="0" applyFont="1" applyFill="1"/>
    <xf numFmtId="0" fontId="0" fillId="0" borderId="0" xfId="0" quotePrefix="1"/>
    <xf numFmtId="0" fontId="15" fillId="0" borderId="0" xfId="0" applyFont="1"/>
    <xf numFmtId="0" fontId="0" fillId="0" borderId="0" xfId="0" applyAlignment="1">
      <alignment wrapText="1"/>
    </xf>
    <xf numFmtId="15" fontId="0" fillId="0" borderId="0" xfId="0" quotePrefix="1" applyNumberFormat="1"/>
    <xf numFmtId="0" fontId="0" fillId="0" borderId="0" xfId="0" applyAlignment="1">
      <alignment horizontal="left"/>
    </xf>
    <xf numFmtId="166" fontId="0" fillId="2" borderId="0" xfId="0" applyNumberFormat="1" applyFill="1" applyAlignment="1">
      <alignment horizontal="center" vertical="center"/>
    </xf>
    <xf numFmtId="0" fontId="0" fillId="7" borderId="0" xfId="0" applyFill="1"/>
    <xf numFmtId="0" fontId="17" fillId="7" borderId="0" xfId="0" applyFont="1" applyFill="1" applyAlignment="1">
      <alignment horizontal="center"/>
    </xf>
    <xf numFmtId="166" fontId="2" fillId="7" borderId="0" xfId="0" applyNumberFormat="1" applyFont="1" applyFill="1"/>
    <xf numFmtId="0" fontId="2" fillId="7" borderId="0" xfId="0" applyFont="1" applyFill="1"/>
    <xf numFmtId="0" fontId="11" fillId="0" borderId="0" xfId="0" applyFont="1"/>
    <xf numFmtId="1" fontId="0" fillId="0" borderId="0" xfId="0" applyNumberFormat="1"/>
    <xf numFmtId="9" fontId="0" fillId="2" borderId="0" xfId="0" applyNumberFormat="1" applyFill="1" applyAlignment="1">
      <alignment horizontal="center" vertical="center"/>
    </xf>
    <xf numFmtId="172" fontId="0" fillId="2" borderId="0" xfId="0" applyNumberFormat="1" applyFill="1" applyAlignment="1">
      <alignment horizontal="center"/>
    </xf>
    <xf numFmtId="165" fontId="0" fillId="0" borderId="0" xfId="1" applyNumberFormat="1" applyFont="1"/>
    <xf numFmtId="166" fontId="2" fillId="3" borderId="0" xfId="0" applyNumberFormat="1" applyFont="1" applyFill="1"/>
    <xf numFmtId="166" fontId="0" fillId="3" borderId="0" xfId="0" applyNumberFormat="1" applyFill="1"/>
    <xf numFmtId="165" fontId="0" fillId="0" borderId="0" xfId="6" applyNumberFormat="1" applyFont="1"/>
    <xf numFmtId="0" fontId="0" fillId="0" borderId="0" xfId="0" applyAlignment="1">
      <alignment vertical="center" wrapText="1"/>
    </xf>
    <xf numFmtId="0" fontId="3" fillId="0" borderId="0" xfId="0" applyFont="1"/>
    <xf numFmtId="0" fontId="0" fillId="0" borderId="0" xfId="0" pivotButton="1"/>
    <xf numFmtId="43" fontId="2" fillId="0" borderId="0" xfId="1" applyFont="1"/>
    <xf numFmtId="0" fontId="2" fillId="0" borderId="0" xfId="0" applyFont="1" applyAlignment="1">
      <alignment horizontal="center"/>
    </xf>
    <xf numFmtId="0" fontId="0" fillId="0" borderId="0" xfId="0" applyAlignment="1">
      <alignment horizontal="center" vertical="center"/>
    </xf>
    <xf numFmtId="0" fontId="16" fillId="0" borderId="0" xfId="0" applyFont="1"/>
    <xf numFmtId="166" fontId="0" fillId="0" borderId="0" xfId="1" applyNumberFormat="1" applyFont="1"/>
    <xf numFmtId="0" fontId="2" fillId="2" borderId="0" xfId="0" applyFont="1" applyFill="1" applyAlignment="1">
      <alignment horizontal="center" vertical="center" wrapText="1"/>
    </xf>
    <xf numFmtId="0" fontId="3" fillId="0" borderId="0" xfId="0" applyFont="1" applyAlignment="1">
      <alignment horizontal="left" vertical="center"/>
    </xf>
    <xf numFmtId="171" fontId="2" fillId="3" borderId="0" xfId="1" applyNumberFormat="1" applyFont="1" applyFill="1"/>
    <xf numFmtId="0" fontId="2" fillId="0" borderId="0" xfId="0" applyFont="1"/>
    <xf numFmtId="2" fontId="0" fillId="0" borderId="0" xfId="0" applyNumberFormat="1"/>
    <xf numFmtId="9" fontId="0" fillId="0" borderId="0" xfId="2" applyFont="1" applyFill="1" applyAlignment="1">
      <alignment horizontal="center" vertical="center"/>
    </xf>
    <xf numFmtId="0" fontId="0" fillId="9" borderId="0" xfId="0" applyFill="1" applyAlignment="1">
      <alignment horizontal="center"/>
    </xf>
    <xf numFmtId="169" fontId="0" fillId="0" borderId="0" xfId="0" applyNumberFormat="1"/>
    <xf numFmtId="0" fontId="0" fillId="0" borderId="0" xfId="0" applyAlignment="1">
      <alignment horizontal="right"/>
    </xf>
    <xf numFmtId="165" fontId="2" fillId="2" borderId="0" xfId="0" applyNumberFormat="1" applyFont="1" applyFill="1"/>
    <xf numFmtId="0" fontId="2" fillId="3" borderId="14" xfId="0" applyFont="1" applyFill="1" applyBorder="1" applyAlignment="1">
      <alignment horizontal="center" vertical="center" wrapText="1"/>
    </xf>
    <xf numFmtId="0" fontId="7" fillId="3" borderId="0" xfId="0" applyFont="1" applyFill="1" applyAlignment="1">
      <alignment horizontal="center" vertical="center"/>
    </xf>
    <xf numFmtId="0" fontId="0" fillId="0" borderId="16" xfId="0" applyBorder="1"/>
    <xf numFmtId="0" fontId="0" fillId="0" borderId="18" xfId="0" applyBorder="1"/>
    <xf numFmtId="39" fontId="13" fillId="0" borderId="19" xfId="7" applyFont="1" applyBorder="1"/>
    <xf numFmtId="173" fontId="13" fillId="0" borderId="19" xfId="7" applyNumberFormat="1" applyFont="1" applyBorder="1"/>
    <xf numFmtId="165" fontId="0" fillId="0" borderId="0" xfId="6" applyNumberFormat="1" applyFont="1" applyBorder="1"/>
    <xf numFmtId="165" fontId="0" fillId="0" borderId="9" xfId="6" applyNumberFormat="1" applyFont="1" applyBorder="1"/>
    <xf numFmtId="165" fontId="0" fillId="0" borderId="9" xfId="0" applyNumberFormat="1" applyBorder="1"/>
    <xf numFmtId="9" fontId="2" fillId="0" borderId="0" xfId="2" applyFont="1" applyFill="1"/>
    <xf numFmtId="9" fontId="0" fillId="0" borderId="0" xfId="2" applyFont="1" applyAlignment="1">
      <alignment horizontal="center"/>
    </xf>
    <xf numFmtId="0" fontId="2" fillId="3" borderId="2" xfId="0" applyFont="1" applyFill="1" applyBorder="1" applyAlignment="1">
      <alignment horizontal="center"/>
    </xf>
    <xf numFmtId="0" fontId="2" fillId="2" borderId="12"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horizontal="center" vertical="center" wrapText="1"/>
    </xf>
    <xf numFmtId="167" fontId="2" fillId="2" borderId="12" xfId="1" applyNumberFormat="1" applyFont="1" applyFill="1" applyBorder="1" applyAlignment="1">
      <alignment horizontal="center" vertical="center" wrapText="1"/>
    </xf>
    <xf numFmtId="167" fontId="2" fillId="2" borderId="13" xfId="1" applyNumberFormat="1" applyFont="1" applyFill="1" applyBorder="1" applyAlignment="1">
      <alignment horizontal="center" vertical="center" wrapText="1"/>
    </xf>
    <xf numFmtId="175" fontId="0" fillId="0" borderId="0" xfId="0" applyNumberFormat="1"/>
    <xf numFmtId="0" fontId="22" fillId="0" borderId="0" xfId="0" applyFont="1"/>
    <xf numFmtId="0" fontId="19" fillId="0" borderId="0" xfId="0" quotePrefix="1" applyFont="1" applyAlignment="1">
      <alignment vertical="top" wrapText="1"/>
    </xf>
    <xf numFmtId="0" fontId="8" fillId="0" borderId="0" xfId="0" applyFont="1"/>
    <xf numFmtId="0" fontId="0" fillId="0" borderId="0" xfId="0" applyAlignment="1">
      <alignment horizontal="center" vertical="center" wrapText="1"/>
    </xf>
    <xf numFmtId="0" fontId="0" fillId="2" borderId="0" xfId="0" applyFill="1"/>
    <xf numFmtId="0" fontId="17" fillId="0" borderId="0" xfId="0" applyFont="1" applyAlignment="1">
      <alignment horizontal="center" vertical="center"/>
    </xf>
    <xf numFmtId="39" fontId="21" fillId="0" borderId="19" xfId="7" applyFont="1" applyBorder="1"/>
    <xf numFmtId="173" fontId="21" fillId="0" borderId="19" xfId="7" applyNumberFormat="1" applyFont="1" applyBorder="1"/>
    <xf numFmtId="165" fontId="13" fillId="0" borderId="19" xfId="7" applyNumberFormat="1" applyFont="1" applyBorder="1"/>
    <xf numFmtId="165" fontId="2" fillId="2" borderId="19" xfId="0" applyNumberFormat="1" applyFont="1" applyFill="1" applyBorder="1"/>
    <xf numFmtId="165" fontId="2" fillId="2" borderId="22" xfId="0" applyNumberFormat="1" applyFont="1" applyFill="1" applyBorder="1"/>
    <xf numFmtId="0" fontId="0" fillId="0" borderId="19" xfId="0" applyBorder="1"/>
    <xf numFmtId="174" fontId="13" fillId="0" borderId="19" xfId="7" applyNumberFormat="1" applyFont="1" applyBorder="1"/>
    <xf numFmtId="0" fontId="0" fillId="0" borderId="21" xfId="0" applyBorder="1"/>
    <xf numFmtId="172" fontId="0" fillId="0" borderId="19" xfId="0" applyNumberFormat="1" applyBorder="1"/>
    <xf numFmtId="165" fontId="0" fillId="0" borderId="19" xfId="0" applyNumberFormat="1" applyBorder="1"/>
    <xf numFmtId="172" fontId="0" fillId="2" borderId="22" xfId="0" applyNumberFormat="1" applyFill="1" applyBorder="1"/>
    <xf numFmtId="43" fontId="0" fillId="0" borderId="19" xfId="1" applyFont="1" applyBorder="1"/>
    <xf numFmtId="43" fontId="0" fillId="0" borderId="19" xfId="0" applyNumberFormat="1" applyBorder="1"/>
    <xf numFmtId="173" fontId="0" fillId="0" borderId="19" xfId="0" applyNumberFormat="1" applyBorder="1"/>
    <xf numFmtId="172" fontId="0" fillId="0" borderId="21" xfId="0" applyNumberFormat="1" applyBorder="1"/>
    <xf numFmtId="0" fontId="2" fillId="2" borderId="0" xfId="0" applyFont="1" applyFill="1" applyAlignment="1">
      <alignment horizontal="center"/>
    </xf>
    <xf numFmtId="0" fontId="3" fillId="0" borderId="0" xfId="0" applyFont="1" applyAlignment="1">
      <alignment horizontal="right"/>
    </xf>
    <xf numFmtId="0" fontId="0" fillId="0" borderId="0" xfId="0" applyAlignment="1">
      <alignment horizontal="right" vertical="center"/>
    </xf>
    <xf numFmtId="0" fontId="3" fillId="0" borderId="0" xfId="0" applyFont="1" applyAlignment="1">
      <alignment horizontal="right" vertical="center"/>
    </xf>
    <xf numFmtId="0" fontId="22" fillId="9" borderId="0" xfId="0" applyFont="1" applyFill="1"/>
    <xf numFmtId="0" fontId="0" fillId="9" borderId="0" xfId="0" applyFill="1"/>
    <xf numFmtId="0" fontId="0" fillId="9" borderId="0" xfId="0" applyFill="1" applyAlignment="1">
      <alignment horizontal="center" vertical="center"/>
    </xf>
    <xf numFmtId="9" fontId="0" fillId="9" borderId="0" xfId="2" applyFont="1" applyFill="1" applyAlignment="1">
      <alignment horizontal="center" vertical="center"/>
    </xf>
    <xf numFmtId="9" fontId="0" fillId="9" borderId="0" xfId="2" applyFont="1" applyFill="1" applyAlignment="1">
      <alignment horizontal="center"/>
    </xf>
    <xf numFmtId="169" fontId="14" fillId="9" borderId="0" xfId="4" applyNumberFormat="1" applyFont="1" applyFill="1" applyAlignment="1">
      <alignment horizontal="center"/>
    </xf>
    <xf numFmtId="2" fontId="14" fillId="9" borderId="0" xfId="4" applyNumberFormat="1" applyFont="1" applyFill="1" applyAlignment="1">
      <alignment horizontal="center"/>
    </xf>
    <xf numFmtId="2" fontId="0" fillId="9" borderId="0" xfId="0" applyNumberFormat="1" applyFill="1" applyAlignment="1">
      <alignment horizontal="center"/>
    </xf>
    <xf numFmtId="165" fontId="0" fillId="9" borderId="0" xfId="0" applyNumberFormat="1" applyFill="1" applyAlignment="1">
      <alignment horizontal="center"/>
    </xf>
    <xf numFmtId="9" fontId="13" fillId="9" borderId="0" xfId="2" applyFont="1" applyFill="1" applyBorder="1" applyAlignment="1">
      <alignment horizontal="center"/>
    </xf>
    <xf numFmtId="174" fontId="13" fillId="9" borderId="0" xfId="7" applyNumberFormat="1" applyFont="1" applyFill="1" applyAlignment="1">
      <alignment horizontal="center"/>
    </xf>
    <xf numFmtId="9" fontId="0" fillId="9" borderId="15" xfId="2" applyFont="1" applyFill="1" applyBorder="1" applyAlignment="1">
      <alignment horizontal="center"/>
    </xf>
    <xf numFmtId="9" fontId="0" fillId="9" borderId="17" xfId="2" applyFont="1" applyFill="1" applyBorder="1" applyAlignment="1">
      <alignment horizontal="center"/>
    </xf>
    <xf numFmtId="0" fontId="15" fillId="9" borderId="0" xfId="0" applyFont="1" applyFill="1"/>
    <xf numFmtId="166" fontId="0" fillId="9" borderId="0" xfId="0" applyNumberFormat="1" applyFill="1" applyAlignment="1">
      <alignment horizontal="center" vertical="center"/>
    </xf>
    <xf numFmtId="43" fontId="0" fillId="9" borderId="0" xfId="1" applyFont="1" applyFill="1" applyAlignment="1">
      <alignment horizontal="right" vertical="center"/>
    </xf>
    <xf numFmtId="43" fontId="0" fillId="9" borderId="0" xfId="1" applyFont="1" applyFill="1" applyAlignment="1">
      <alignment horizontal="center" vertical="center"/>
    </xf>
    <xf numFmtId="0" fontId="24" fillId="8" borderId="0" xfId="0" applyFont="1" applyFill="1" applyAlignment="1">
      <alignment horizontal="center"/>
    </xf>
    <xf numFmtId="0" fontId="3" fillId="10" borderId="0" xfId="0" applyFont="1" applyFill="1"/>
    <xf numFmtId="0" fontId="0" fillId="10" borderId="0" xfId="0" applyFill="1"/>
    <xf numFmtId="0" fontId="0" fillId="10" borderId="0" xfId="0" applyFill="1" applyAlignment="1">
      <alignment horizontal="center" vertical="center"/>
    </xf>
    <xf numFmtId="9" fontId="0" fillId="10" borderId="0" xfId="2" applyFont="1" applyFill="1" applyAlignment="1">
      <alignment horizontal="center" vertical="center"/>
    </xf>
    <xf numFmtId="9" fontId="0" fillId="10" borderId="15" xfId="2" applyFont="1" applyFill="1" applyBorder="1"/>
    <xf numFmtId="9" fontId="0" fillId="10" borderId="17" xfId="2" applyFont="1" applyFill="1" applyBorder="1"/>
    <xf numFmtId="165" fontId="0" fillId="10" borderId="21" xfId="0" applyNumberFormat="1" applyFill="1" applyBorder="1"/>
    <xf numFmtId="9" fontId="13" fillId="10" borderId="19" xfId="2" applyFont="1" applyFill="1" applyBorder="1"/>
    <xf numFmtId="174" fontId="13" fillId="10" borderId="19" xfId="7" applyNumberFormat="1" applyFont="1" applyFill="1" applyBorder="1"/>
    <xf numFmtId="9" fontId="0" fillId="10" borderId="19" xfId="2" applyFont="1" applyFill="1" applyBorder="1"/>
    <xf numFmtId="0" fontId="0" fillId="10" borderId="0" xfId="0" applyFill="1" applyAlignment="1">
      <alignment horizontal="center"/>
    </xf>
    <xf numFmtId="9" fontId="0" fillId="10" borderId="0" xfId="2" applyFont="1" applyFill="1" applyAlignment="1">
      <alignment horizontal="center"/>
    </xf>
    <xf numFmtId="169" fontId="14" fillId="10" borderId="0" xfId="4" applyNumberFormat="1" applyFont="1" applyFill="1" applyAlignment="1">
      <alignment horizontal="center"/>
    </xf>
    <xf numFmtId="2" fontId="14" fillId="10" borderId="0" xfId="4" applyNumberFormat="1" applyFont="1" applyFill="1" applyAlignment="1">
      <alignment horizontal="center"/>
    </xf>
    <xf numFmtId="0" fontId="2" fillId="10" borderId="0" xfId="0" applyFont="1" applyFill="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left"/>
    </xf>
    <xf numFmtId="0" fontId="0" fillId="0" borderId="9" xfId="0" applyBorder="1" applyAlignment="1">
      <alignment horizontal="left"/>
    </xf>
    <xf numFmtId="0" fontId="0" fillId="0" borderId="18" xfId="0" applyBorder="1" applyAlignment="1">
      <alignment horizontal="left"/>
    </xf>
    <xf numFmtId="0" fontId="2" fillId="3" borderId="10"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16" xfId="0" applyFont="1" applyFill="1" applyBorder="1" applyAlignment="1">
      <alignment horizontal="center" vertical="center" wrapText="1"/>
    </xf>
    <xf numFmtId="0" fontId="19" fillId="0" borderId="0" xfId="0" quotePrefix="1" applyFont="1" applyAlignment="1">
      <alignment horizontal="left" wrapText="1"/>
    </xf>
    <xf numFmtId="0" fontId="3" fillId="0" borderId="0" xfId="0" applyFont="1" applyAlignment="1">
      <alignment horizontal="left" wrapText="1"/>
    </xf>
    <xf numFmtId="0" fontId="16" fillId="4" borderId="0" xfId="0" applyFont="1" applyFill="1" applyAlignment="1">
      <alignment horizontal="left" vertical="top" wrapText="1"/>
    </xf>
    <xf numFmtId="0" fontId="0" fillId="0" borderId="0" xfId="0" applyAlignment="1">
      <alignment horizontal="left" vertical="center"/>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8" fillId="6" borderId="10"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0" fillId="0" borderId="14" xfId="0" applyBorder="1" applyAlignment="1">
      <alignment horizontal="left" vertical="center" wrapText="1"/>
    </xf>
    <xf numFmtId="0" fontId="0" fillId="0" borderId="0" xfId="0" applyAlignment="1">
      <alignment horizontal="left" vertical="center" wrapText="1"/>
    </xf>
  </cellXfs>
  <cellStyles count="8">
    <cellStyle name="Comma" xfId="1" builtinId="3"/>
    <cellStyle name="Currency" xfId="6" builtinId="4"/>
    <cellStyle name="Hyperlink" xfId="3" builtinId="8"/>
    <cellStyle name="Normal" xfId="0" builtinId="0"/>
    <cellStyle name="Normal 2 3" xfId="4" xr:uid="{0A4BDB77-51B5-434C-ABFD-91037DB4F354}"/>
    <cellStyle name="Normal_38kV Conductor Sizing Jan 06 ver 2" xfId="7" xr:uid="{6906ACF7-2BE4-4972-A098-BD019BBF0AC4}"/>
    <cellStyle name="Percent" xfId="2" builtinId="5"/>
    <cellStyle name="Percent 2" xfId="5" xr:uid="{2A1A9727-2335-40B7-942E-0DD9EC62AC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6890262134955"/>
          <c:y val="5.0925925925925923E-2"/>
          <c:w val="0.84011337585966306"/>
          <c:h val="0.8416746864975212"/>
        </c:manualLayout>
      </c:layout>
      <c:scatterChart>
        <c:scatterStyle val="smoothMarker"/>
        <c:varyColors val="0"/>
        <c:ser>
          <c:idx val="0"/>
          <c:order val="0"/>
          <c:spPr>
            <a:ln w="38100" cap="rnd">
              <a:solidFill>
                <a:schemeClr val="accent1"/>
              </a:solidFill>
              <a:round/>
            </a:ln>
            <a:effectLst/>
          </c:spPr>
          <c:marker>
            <c:symbol val="none"/>
          </c:marker>
          <c:xVal>
            <c:numRef>
              <c:f>'(4)'!$A$35:$A$399</c:f>
              <c:numCache>
                <c:formatCode>0</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'(4)'!$B$35:$B$399</c:f>
              <c:numCache>
                <c:formatCode>0%</c:formatCode>
                <c:ptCount val="365"/>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pt idx="34">
                  <c:v>0.2</c:v>
                </c:pt>
                <c:pt idx="35">
                  <c:v>0.2</c:v>
                </c:pt>
                <c:pt idx="36">
                  <c:v>0.2</c:v>
                </c:pt>
                <c:pt idx="37">
                  <c:v>0.2</c:v>
                </c:pt>
                <c:pt idx="38">
                  <c:v>0.2</c:v>
                </c:pt>
                <c:pt idx="39">
                  <c:v>0.2</c:v>
                </c:pt>
                <c:pt idx="40">
                  <c:v>0.2</c:v>
                </c:pt>
                <c:pt idx="41">
                  <c:v>0.2</c:v>
                </c:pt>
                <c:pt idx="42">
                  <c:v>0.2</c:v>
                </c:pt>
                <c:pt idx="43">
                  <c:v>0.2</c:v>
                </c:pt>
                <c:pt idx="44">
                  <c:v>0.2</c:v>
                </c:pt>
                <c:pt idx="45">
                  <c:v>0.2</c:v>
                </c:pt>
                <c:pt idx="46">
                  <c:v>0.2</c:v>
                </c:pt>
                <c:pt idx="47">
                  <c:v>0.2</c:v>
                </c:pt>
                <c:pt idx="48">
                  <c:v>0.2</c:v>
                </c:pt>
                <c:pt idx="49">
                  <c:v>0.2</c:v>
                </c:pt>
                <c:pt idx="50">
                  <c:v>0.2</c:v>
                </c:pt>
                <c:pt idx="51">
                  <c:v>0.2</c:v>
                </c:pt>
                <c:pt idx="52">
                  <c:v>0.2</c:v>
                </c:pt>
                <c:pt idx="53">
                  <c:v>0.2</c:v>
                </c:pt>
                <c:pt idx="54">
                  <c:v>0.2</c:v>
                </c:pt>
                <c:pt idx="55">
                  <c:v>0.2</c:v>
                </c:pt>
                <c:pt idx="56">
                  <c:v>0.2</c:v>
                </c:pt>
                <c:pt idx="57">
                  <c:v>0.2</c:v>
                </c:pt>
                <c:pt idx="58">
                  <c:v>0.2</c:v>
                </c:pt>
                <c:pt idx="59">
                  <c:v>0.2</c:v>
                </c:pt>
                <c:pt idx="60">
                  <c:v>0.2</c:v>
                </c:pt>
                <c:pt idx="61">
                  <c:v>0.2</c:v>
                </c:pt>
                <c:pt idx="62">
                  <c:v>0.2</c:v>
                </c:pt>
                <c:pt idx="63">
                  <c:v>0.2</c:v>
                </c:pt>
                <c:pt idx="64">
                  <c:v>0.2</c:v>
                </c:pt>
                <c:pt idx="65">
                  <c:v>0.2</c:v>
                </c:pt>
                <c:pt idx="66">
                  <c:v>0.2</c:v>
                </c:pt>
                <c:pt idx="67">
                  <c:v>0.2</c:v>
                </c:pt>
                <c:pt idx="68">
                  <c:v>0.2</c:v>
                </c:pt>
                <c:pt idx="69">
                  <c:v>0.2</c:v>
                </c:pt>
                <c:pt idx="70">
                  <c:v>0.2</c:v>
                </c:pt>
                <c:pt idx="71">
                  <c:v>0.2</c:v>
                </c:pt>
                <c:pt idx="72">
                  <c:v>0.2</c:v>
                </c:pt>
                <c:pt idx="73">
                  <c:v>0.2</c:v>
                </c:pt>
                <c:pt idx="74">
                  <c:v>0.2</c:v>
                </c:pt>
                <c:pt idx="75">
                  <c:v>0.2</c:v>
                </c:pt>
                <c:pt idx="76">
                  <c:v>0.2</c:v>
                </c:pt>
                <c:pt idx="77">
                  <c:v>0.2</c:v>
                </c:pt>
                <c:pt idx="78">
                  <c:v>0.2</c:v>
                </c:pt>
                <c:pt idx="79">
                  <c:v>0.2</c:v>
                </c:pt>
                <c:pt idx="80">
                  <c:v>0.2</c:v>
                </c:pt>
                <c:pt idx="81">
                  <c:v>0.2</c:v>
                </c:pt>
                <c:pt idx="82">
                  <c:v>0.2</c:v>
                </c:pt>
                <c:pt idx="83">
                  <c:v>0.2</c:v>
                </c:pt>
                <c:pt idx="84">
                  <c:v>0.2</c:v>
                </c:pt>
                <c:pt idx="85">
                  <c:v>0.2</c:v>
                </c:pt>
                <c:pt idx="86">
                  <c:v>0.2</c:v>
                </c:pt>
                <c:pt idx="87">
                  <c:v>0.2</c:v>
                </c:pt>
                <c:pt idx="88">
                  <c:v>0.2</c:v>
                </c:pt>
                <c:pt idx="89">
                  <c:v>0.2</c:v>
                </c:pt>
                <c:pt idx="90">
                  <c:v>0.2</c:v>
                </c:pt>
                <c:pt idx="91">
                  <c:v>0.2</c:v>
                </c:pt>
                <c:pt idx="92">
                  <c:v>0.2</c:v>
                </c:pt>
                <c:pt idx="93">
                  <c:v>0.2</c:v>
                </c:pt>
                <c:pt idx="94">
                  <c:v>0.2</c:v>
                </c:pt>
                <c:pt idx="95">
                  <c:v>0.2</c:v>
                </c:pt>
                <c:pt idx="96">
                  <c:v>0.2</c:v>
                </c:pt>
                <c:pt idx="97">
                  <c:v>0.2</c:v>
                </c:pt>
                <c:pt idx="98">
                  <c:v>0.2</c:v>
                </c:pt>
                <c:pt idx="99">
                  <c:v>0.2</c:v>
                </c:pt>
                <c:pt idx="100">
                  <c:v>0.2</c:v>
                </c:pt>
                <c:pt idx="101">
                  <c:v>0.2</c:v>
                </c:pt>
                <c:pt idx="102">
                  <c:v>0.2</c:v>
                </c:pt>
                <c:pt idx="103">
                  <c:v>0.2</c:v>
                </c:pt>
                <c:pt idx="104">
                  <c:v>0.2</c:v>
                </c:pt>
                <c:pt idx="105">
                  <c:v>0.2</c:v>
                </c:pt>
                <c:pt idx="106">
                  <c:v>0.2</c:v>
                </c:pt>
                <c:pt idx="107">
                  <c:v>0.2</c:v>
                </c:pt>
                <c:pt idx="108">
                  <c:v>0.2</c:v>
                </c:pt>
                <c:pt idx="109">
                  <c:v>0.2</c:v>
                </c:pt>
                <c:pt idx="110">
                  <c:v>0.2</c:v>
                </c:pt>
                <c:pt idx="111">
                  <c:v>0.2</c:v>
                </c:pt>
                <c:pt idx="112">
                  <c:v>0.2</c:v>
                </c:pt>
                <c:pt idx="113">
                  <c:v>0.2</c:v>
                </c:pt>
                <c:pt idx="114">
                  <c:v>0.2</c:v>
                </c:pt>
                <c:pt idx="115">
                  <c:v>0.2</c:v>
                </c:pt>
                <c:pt idx="116">
                  <c:v>0.2</c:v>
                </c:pt>
                <c:pt idx="117">
                  <c:v>0.2</c:v>
                </c:pt>
                <c:pt idx="118">
                  <c:v>0.2</c:v>
                </c:pt>
                <c:pt idx="119">
                  <c:v>0.2</c:v>
                </c:pt>
                <c:pt idx="120">
                  <c:v>0.2</c:v>
                </c:pt>
                <c:pt idx="121">
                  <c:v>0.2</c:v>
                </c:pt>
                <c:pt idx="122">
                  <c:v>0.2</c:v>
                </c:pt>
                <c:pt idx="123">
                  <c:v>0.2</c:v>
                </c:pt>
                <c:pt idx="124">
                  <c:v>0.2</c:v>
                </c:pt>
                <c:pt idx="125">
                  <c:v>0.2</c:v>
                </c:pt>
                <c:pt idx="126">
                  <c:v>0.2</c:v>
                </c:pt>
                <c:pt idx="127">
                  <c:v>0.2</c:v>
                </c:pt>
                <c:pt idx="128">
                  <c:v>0.2</c:v>
                </c:pt>
                <c:pt idx="129">
                  <c:v>0.2</c:v>
                </c:pt>
                <c:pt idx="130">
                  <c:v>0.2</c:v>
                </c:pt>
                <c:pt idx="131">
                  <c:v>0.2</c:v>
                </c:pt>
                <c:pt idx="132">
                  <c:v>0.2</c:v>
                </c:pt>
                <c:pt idx="133">
                  <c:v>0.2</c:v>
                </c:pt>
                <c:pt idx="134">
                  <c:v>0.2</c:v>
                </c:pt>
                <c:pt idx="135">
                  <c:v>0.2</c:v>
                </c:pt>
                <c:pt idx="136">
                  <c:v>0.2</c:v>
                </c:pt>
                <c:pt idx="137">
                  <c:v>0.2</c:v>
                </c:pt>
                <c:pt idx="138">
                  <c:v>0.2</c:v>
                </c:pt>
                <c:pt idx="139">
                  <c:v>0.2</c:v>
                </c:pt>
                <c:pt idx="140">
                  <c:v>0.2</c:v>
                </c:pt>
                <c:pt idx="141">
                  <c:v>0.2</c:v>
                </c:pt>
                <c:pt idx="142">
                  <c:v>0.2</c:v>
                </c:pt>
                <c:pt idx="143">
                  <c:v>0.2</c:v>
                </c:pt>
                <c:pt idx="144">
                  <c:v>0.2</c:v>
                </c:pt>
                <c:pt idx="145">
                  <c:v>0.2</c:v>
                </c:pt>
                <c:pt idx="146">
                  <c:v>0.2</c:v>
                </c:pt>
                <c:pt idx="147">
                  <c:v>0.2</c:v>
                </c:pt>
                <c:pt idx="148">
                  <c:v>0.2</c:v>
                </c:pt>
                <c:pt idx="149">
                  <c:v>0.2</c:v>
                </c:pt>
                <c:pt idx="150">
                  <c:v>0.2</c:v>
                </c:pt>
                <c:pt idx="151">
                  <c:v>0.2</c:v>
                </c:pt>
                <c:pt idx="152">
                  <c:v>0.2</c:v>
                </c:pt>
                <c:pt idx="153">
                  <c:v>0.2</c:v>
                </c:pt>
                <c:pt idx="154">
                  <c:v>0.2</c:v>
                </c:pt>
                <c:pt idx="155">
                  <c:v>0.2</c:v>
                </c:pt>
                <c:pt idx="156">
                  <c:v>0.2</c:v>
                </c:pt>
                <c:pt idx="157">
                  <c:v>0.2</c:v>
                </c:pt>
                <c:pt idx="158">
                  <c:v>0.2</c:v>
                </c:pt>
                <c:pt idx="159">
                  <c:v>0.2</c:v>
                </c:pt>
                <c:pt idx="160">
                  <c:v>0.2</c:v>
                </c:pt>
                <c:pt idx="161">
                  <c:v>0.2</c:v>
                </c:pt>
                <c:pt idx="162">
                  <c:v>0.2</c:v>
                </c:pt>
                <c:pt idx="163">
                  <c:v>0.2</c:v>
                </c:pt>
                <c:pt idx="164">
                  <c:v>0.2</c:v>
                </c:pt>
                <c:pt idx="165">
                  <c:v>0.2</c:v>
                </c:pt>
                <c:pt idx="166">
                  <c:v>0.2</c:v>
                </c:pt>
                <c:pt idx="167">
                  <c:v>0.2</c:v>
                </c:pt>
                <c:pt idx="168">
                  <c:v>0.2</c:v>
                </c:pt>
                <c:pt idx="169">
                  <c:v>0.2</c:v>
                </c:pt>
                <c:pt idx="170">
                  <c:v>0.2</c:v>
                </c:pt>
                <c:pt idx="171">
                  <c:v>0.2</c:v>
                </c:pt>
                <c:pt idx="172">
                  <c:v>0.2</c:v>
                </c:pt>
                <c:pt idx="173">
                  <c:v>0.2</c:v>
                </c:pt>
                <c:pt idx="174">
                  <c:v>0.2</c:v>
                </c:pt>
                <c:pt idx="175">
                  <c:v>0.2</c:v>
                </c:pt>
                <c:pt idx="176">
                  <c:v>0.2</c:v>
                </c:pt>
                <c:pt idx="177">
                  <c:v>0.2</c:v>
                </c:pt>
                <c:pt idx="178">
                  <c:v>0.2</c:v>
                </c:pt>
                <c:pt idx="179">
                  <c:v>0.2</c:v>
                </c:pt>
                <c:pt idx="180">
                  <c:v>0.2</c:v>
                </c:pt>
                <c:pt idx="181">
                  <c:v>0.2</c:v>
                </c:pt>
                <c:pt idx="182">
                  <c:v>0.2</c:v>
                </c:pt>
                <c:pt idx="183">
                  <c:v>0.2</c:v>
                </c:pt>
                <c:pt idx="184">
                  <c:v>0.2</c:v>
                </c:pt>
                <c:pt idx="185">
                  <c:v>0.2</c:v>
                </c:pt>
                <c:pt idx="186">
                  <c:v>0.2</c:v>
                </c:pt>
                <c:pt idx="187">
                  <c:v>0.2</c:v>
                </c:pt>
                <c:pt idx="188">
                  <c:v>0.2</c:v>
                </c:pt>
                <c:pt idx="189">
                  <c:v>0.2</c:v>
                </c:pt>
                <c:pt idx="190">
                  <c:v>0.2</c:v>
                </c:pt>
                <c:pt idx="191">
                  <c:v>0.2</c:v>
                </c:pt>
                <c:pt idx="192">
                  <c:v>0.2</c:v>
                </c:pt>
                <c:pt idx="193">
                  <c:v>0.2</c:v>
                </c:pt>
                <c:pt idx="194">
                  <c:v>0.2</c:v>
                </c:pt>
                <c:pt idx="195">
                  <c:v>0.2</c:v>
                </c:pt>
                <c:pt idx="196">
                  <c:v>0.2</c:v>
                </c:pt>
                <c:pt idx="197">
                  <c:v>0.2</c:v>
                </c:pt>
                <c:pt idx="198">
                  <c:v>0.2</c:v>
                </c:pt>
                <c:pt idx="199">
                  <c:v>0.2</c:v>
                </c:pt>
                <c:pt idx="200">
                  <c:v>0.2</c:v>
                </c:pt>
                <c:pt idx="201">
                  <c:v>0.2</c:v>
                </c:pt>
                <c:pt idx="202">
                  <c:v>0.2</c:v>
                </c:pt>
                <c:pt idx="203">
                  <c:v>0.2</c:v>
                </c:pt>
                <c:pt idx="204">
                  <c:v>0.2</c:v>
                </c:pt>
                <c:pt idx="205">
                  <c:v>0.2</c:v>
                </c:pt>
                <c:pt idx="206">
                  <c:v>0.2</c:v>
                </c:pt>
                <c:pt idx="207">
                  <c:v>0.2</c:v>
                </c:pt>
                <c:pt idx="208">
                  <c:v>0.2</c:v>
                </c:pt>
                <c:pt idx="209">
                  <c:v>0.2</c:v>
                </c:pt>
                <c:pt idx="210">
                  <c:v>0.2</c:v>
                </c:pt>
                <c:pt idx="211">
                  <c:v>0.2</c:v>
                </c:pt>
                <c:pt idx="212">
                  <c:v>0.2</c:v>
                </c:pt>
                <c:pt idx="213">
                  <c:v>0.2</c:v>
                </c:pt>
                <c:pt idx="214">
                  <c:v>0.2</c:v>
                </c:pt>
                <c:pt idx="215">
                  <c:v>0.2</c:v>
                </c:pt>
                <c:pt idx="216">
                  <c:v>0.2</c:v>
                </c:pt>
                <c:pt idx="217">
                  <c:v>0.2</c:v>
                </c:pt>
                <c:pt idx="218">
                  <c:v>0.2</c:v>
                </c:pt>
                <c:pt idx="219">
                  <c:v>0.2</c:v>
                </c:pt>
                <c:pt idx="220">
                  <c:v>0.2</c:v>
                </c:pt>
                <c:pt idx="221">
                  <c:v>0.2</c:v>
                </c:pt>
                <c:pt idx="222">
                  <c:v>0.2</c:v>
                </c:pt>
                <c:pt idx="223">
                  <c:v>0.2</c:v>
                </c:pt>
                <c:pt idx="224">
                  <c:v>0.2</c:v>
                </c:pt>
                <c:pt idx="225">
                  <c:v>0.2</c:v>
                </c:pt>
                <c:pt idx="226">
                  <c:v>0.2</c:v>
                </c:pt>
                <c:pt idx="227">
                  <c:v>0.2</c:v>
                </c:pt>
                <c:pt idx="228">
                  <c:v>0.2</c:v>
                </c:pt>
                <c:pt idx="229">
                  <c:v>0.2</c:v>
                </c:pt>
                <c:pt idx="230">
                  <c:v>0.2</c:v>
                </c:pt>
                <c:pt idx="231">
                  <c:v>0.2</c:v>
                </c:pt>
                <c:pt idx="232">
                  <c:v>0.2</c:v>
                </c:pt>
                <c:pt idx="233">
                  <c:v>0.2</c:v>
                </c:pt>
                <c:pt idx="234">
                  <c:v>0.2</c:v>
                </c:pt>
                <c:pt idx="235">
                  <c:v>0.2</c:v>
                </c:pt>
                <c:pt idx="236">
                  <c:v>0.2</c:v>
                </c:pt>
                <c:pt idx="237">
                  <c:v>0.2</c:v>
                </c:pt>
                <c:pt idx="238">
                  <c:v>0.2</c:v>
                </c:pt>
                <c:pt idx="239">
                  <c:v>0.2</c:v>
                </c:pt>
                <c:pt idx="240">
                  <c:v>0.2</c:v>
                </c:pt>
                <c:pt idx="241">
                  <c:v>0.2</c:v>
                </c:pt>
                <c:pt idx="242">
                  <c:v>0.2</c:v>
                </c:pt>
                <c:pt idx="243">
                  <c:v>0.2</c:v>
                </c:pt>
                <c:pt idx="244">
                  <c:v>0.2</c:v>
                </c:pt>
                <c:pt idx="245">
                  <c:v>0.2</c:v>
                </c:pt>
                <c:pt idx="246">
                  <c:v>0.2</c:v>
                </c:pt>
                <c:pt idx="247">
                  <c:v>0.2</c:v>
                </c:pt>
                <c:pt idx="248">
                  <c:v>0.2</c:v>
                </c:pt>
                <c:pt idx="249">
                  <c:v>0.2</c:v>
                </c:pt>
                <c:pt idx="250">
                  <c:v>0.2</c:v>
                </c:pt>
                <c:pt idx="251">
                  <c:v>0.2</c:v>
                </c:pt>
                <c:pt idx="252">
                  <c:v>0.2</c:v>
                </c:pt>
                <c:pt idx="253">
                  <c:v>0.2</c:v>
                </c:pt>
                <c:pt idx="254">
                  <c:v>0.2</c:v>
                </c:pt>
                <c:pt idx="255">
                  <c:v>0.2</c:v>
                </c:pt>
                <c:pt idx="256">
                  <c:v>0.2</c:v>
                </c:pt>
                <c:pt idx="257">
                  <c:v>0.2</c:v>
                </c:pt>
                <c:pt idx="258">
                  <c:v>0.2</c:v>
                </c:pt>
                <c:pt idx="259">
                  <c:v>0.2</c:v>
                </c:pt>
                <c:pt idx="260">
                  <c:v>0.2</c:v>
                </c:pt>
                <c:pt idx="261">
                  <c:v>0.2</c:v>
                </c:pt>
                <c:pt idx="262">
                  <c:v>0.2</c:v>
                </c:pt>
                <c:pt idx="263">
                  <c:v>0.2</c:v>
                </c:pt>
                <c:pt idx="264">
                  <c:v>0.2</c:v>
                </c:pt>
                <c:pt idx="265">
                  <c:v>0.2</c:v>
                </c:pt>
                <c:pt idx="266">
                  <c:v>0.2</c:v>
                </c:pt>
                <c:pt idx="267">
                  <c:v>0.2</c:v>
                </c:pt>
                <c:pt idx="268">
                  <c:v>0.2</c:v>
                </c:pt>
                <c:pt idx="269">
                  <c:v>0.2</c:v>
                </c:pt>
                <c:pt idx="270">
                  <c:v>0.2</c:v>
                </c:pt>
                <c:pt idx="271">
                  <c:v>0.2</c:v>
                </c:pt>
                <c:pt idx="272">
                  <c:v>0.2</c:v>
                </c:pt>
                <c:pt idx="273">
                  <c:v>0.2</c:v>
                </c:pt>
                <c:pt idx="274">
                  <c:v>0.2</c:v>
                </c:pt>
                <c:pt idx="275">
                  <c:v>0.2</c:v>
                </c:pt>
                <c:pt idx="276">
                  <c:v>0.2</c:v>
                </c:pt>
                <c:pt idx="277">
                  <c:v>0.2</c:v>
                </c:pt>
                <c:pt idx="278">
                  <c:v>0.2</c:v>
                </c:pt>
                <c:pt idx="279">
                  <c:v>0.2</c:v>
                </c:pt>
                <c:pt idx="280">
                  <c:v>0.2</c:v>
                </c:pt>
                <c:pt idx="281">
                  <c:v>0.2</c:v>
                </c:pt>
                <c:pt idx="282">
                  <c:v>0.2</c:v>
                </c:pt>
                <c:pt idx="283">
                  <c:v>0.2</c:v>
                </c:pt>
                <c:pt idx="284">
                  <c:v>0.2</c:v>
                </c:pt>
                <c:pt idx="285">
                  <c:v>0.2</c:v>
                </c:pt>
                <c:pt idx="286">
                  <c:v>0.2</c:v>
                </c:pt>
                <c:pt idx="287">
                  <c:v>0.2</c:v>
                </c:pt>
                <c:pt idx="288">
                  <c:v>0.2</c:v>
                </c:pt>
                <c:pt idx="289">
                  <c:v>0.2</c:v>
                </c:pt>
                <c:pt idx="290">
                  <c:v>0.2</c:v>
                </c:pt>
                <c:pt idx="291">
                  <c:v>0.2</c:v>
                </c:pt>
                <c:pt idx="292">
                  <c:v>0.2</c:v>
                </c:pt>
                <c:pt idx="293">
                  <c:v>0.2</c:v>
                </c:pt>
                <c:pt idx="294">
                  <c:v>0.2</c:v>
                </c:pt>
                <c:pt idx="295">
                  <c:v>0.2</c:v>
                </c:pt>
                <c:pt idx="296">
                  <c:v>0.2</c:v>
                </c:pt>
                <c:pt idx="297">
                  <c:v>0.2</c:v>
                </c:pt>
                <c:pt idx="298">
                  <c:v>0.2</c:v>
                </c:pt>
                <c:pt idx="299">
                  <c:v>0.2</c:v>
                </c:pt>
                <c:pt idx="300">
                  <c:v>0.2</c:v>
                </c:pt>
                <c:pt idx="301">
                  <c:v>0.2</c:v>
                </c:pt>
                <c:pt idx="302">
                  <c:v>0.2</c:v>
                </c:pt>
                <c:pt idx="303">
                  <c:v>0.2</c:v>
                </c:pt>
                <c:pt idx="304">
                  <c:v>0.2</c:v>
                </c:pt>
                <c:pt idx="305">
                  <c:v>0.2</c:v>
                </c:pt>
                <c:pt idx="306">
                  <c:v>0.2</c:v>
                </c:pt>
                <c:pt idx="307">
                  <c:v>0.2</c:v>
                </c:pt>
                <c:pt idx="308">
                  <c:v>0.2</c:v>
                </c:pt>
                <c:pt idx="309">
                  <c:v>0.2</c:v>
                </c:pt>
                <c:pt idx="310">
                  <c:v>0.2</c:v>
                </c:pt>
                <c:pt idx="311">
                  <c:v>0.2</c:v>
                </c:pt>
                <c:pt idx="312">
                  <c:v>0.2</c:v>
                </c:pt>
                <c:pt idx="313">
                  <c:v>0.2</c:v>
                </c:pt>
                <c:pt idx="314">
                  <c:v>0.2</c:v>
                </c:pt>
                <c:pt idx="315">
                  <c:v>0.2</c:v>
                </c:pt>
                <c:pt idx="316">
                  <c:v>0.2</c:v>
                </c:pt>
                <c:pt idx="317">
                  <c:v>0.2</c:v>
                </c:pt>
                <c:pt idx="318">
                  <c:v>0.2</c:v>
                </c:pt>
                <c:pt idx="319">
                  <c:v>0.2</c:v>
                </c:pt>
                <c:pt idx="320">
                  <c:v>0.2</c:v>
                </c:pt>
                <c:pt idx="321">
                  <c:v>0.2</c:v>
                </c:pt>
                <c:pt idx="322">
                  <c:v>0.2</c:v>
                </c:pt>
                <c:pt idx="323">
                  <c:v>0.2</c:v>
                </c:pt>
                <c:pt idx="324">
                  <c:v>0.2</c:v>
                </c:pt>
                <c:pt idx="325">
                  <c:v>0.2</c:v>
                </c:pt>
                <c:pt idx="326">
                  <c:v>0.2</c:v>
                </c:pt>
                <c:pt idx="327">
                  <c:v>0.2</c:v>
                </c:pt>
                <c:pt idx="328">
                  <c:v>0.2</c:v>
                </c:pt>
                <c:pt idx="329">
                  <c:v>0.2</c:v>
                </c:pt>
                <c:pt idx="330">
                  <c:v>0.2</c:v>
                </c:pt>
                <c:pt idx="331">
                  <c:v>0.2</c:v>
                </c:pt>
                <c:pt idx="332">
                  <c:v>0.2</c:v>
                </c:pt>
                <c:pt idx="333">
                  <c:v>0.2</c:v>
                </c:pt>
                <c:pt idx="334">
                  <c:v>0.2</c:v>
                </c:pt>
                <c:pt idx="335">
                  <c:v>0.2</c:v>
                </c:pt>
                <c:pt idx="336">
                  <c:v>0.2</c:v>
                </c:pt>
                <c:pt idx="337">
                  <c:v>0.2</c:v>
                </c:pt>
                <c:pt idx="338">
                  <c:v>0.2</c:v>
                </c:pt>
                <c:pt idx="339">
                  <c:v>0.2</c:v>
                </c:pt>
                <c:pt idx="340">
                  <c:v>0.2</c:v>
                </c:pt>
                <c:pt idx="341">
                  <c:v>0.2</c:v>
                </c:pt>
                <c:pt idx="342">
                  <c:v>0.2</c:v>
                </c:pt>
                <c:pt idx="343">
                  <c:v>0.2</c:v>
                </c:pt>
                <c:pt idx="344">
                  <c:v>0.2</c:v>
                </c:pt>
                <c:pt idx="345">
                  <c:v>0.2</c:v>
                </c:pt>
                <c:pt idx="346">
                  <c:v>0.2</c:v>
                </c:pt>
                <c:pt idx="347">
                  <c:v>0.2</c:v>
                </c:pt>
                <c:pt idx="348">
                  <c:v>0.2</c:v>
                </c:pt>
                <c:pt idx="349">
                  <c:v>0.2</c:v>
                </c:pt>
                <c:pt idx="350">
                  <c:v>0.2</c:v>
                </c:pt>
                <c:pt idx="351">
                  <c:v>0.2</c:v>
                </c:pt>
                <c:pt idx="352">
                  <c:v>0.2</c:v>
                </c:pt>
                <c:pt idx="353">
                  <c:v>0.2</c:v>
                </c:pt>
                <c:pt idx="354">
                  <c:v>0.2</c:v>
                </c:pt>
                <c:pt idx="355">
                  <c:v>0.2</c:v>
                </c:pt>
                <c:pt idx="356">
                  <c:v>0.2</c:v>
                </c:pt>
                <c:pt idx="357">
                  <c:v>0.2</c:v>
                </c:pt>
                <c:pt idx="358">
                  <c:v>0.2</c:v>
                </c:pt>
                <c:pt idx="359">
                  <c:v>0.2</c:v>
                </c:pt>
                <c:pt idx="360">
                  <c:v>0.2</c:v>
                </c:pt>
                <c:pt idx="361">
                  <c:v>0.2</c:v>
                </c:pt>
                <c:pt idx="362">
                  <c:v>0.2</c:v>
                </c:pt>
                <c:pt idx="363">
                  <c:v>0.2</c:v>
                </c:pt>
                <c:pt idx="364">
                  <c:v>0.2</c:v>
                </c:pt>
              </c:numCache>
            </c:numRef>
          </c:yVal>
          <c:smooth val="0"/>
          <c:extLst>
            <c:ext xmlns:c16="http://schemas.microsoft.com/office/drawing/2014/chart" uri="{C3380CC4-5D6E-409C-BE32-E72D297353CC}">
              <c16:uniqueId val="{00000000-ACFE-4393-ABC6-21AC68C329AF}"/>
            </c:ext>
          </c:extLst>
        </c:ser>
        <c:dLbls>
          <c:showLegendKey val="0"/>
          <c:showVal val="0"/>
          <c:showCatName val="0"/>
          <c:showSerName val="0"/>
          <c:showPercent val="0"/>
          <c:showBubbleSize val="0"/>
        </c:dLbls>
        <c:axId val="877810016"/>
        <c:axId val="877806272"/>
      </c:scatterChart>
      <c:valAx>
        <c:axId val="87781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06272"/>
        <c:crosses val="autoZero"/>
        <c:crossBetween val="midCat"/>
      </c:valAx>
      <c:valAx>
        <c:axId val="8778062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10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6890262134955"/>
          <c:y val="5.0925925925925923E-2"/>
          <c:w val="0.84011337585966306"/>
          <c:h val="0.8416746864975212"/>
        </c:manualLayout>
      </c:layout>
      <c:scatterChart>
        <c:scatterStyle val="smoothMarker"/>
        <c:varyColors val="0"/>
        <c:ser>
          <c:idx val="0"/>
          <c:order val="0"/>
          <c:spPr>
            <a:ln w="38100" cap="rnd">
              <a:solidFill>
                <a:schemeClr val="accent1"/>
              </a:solidFill>
              <a:round/>
            </a:ln>
            <a:effectLst/>
          </c:spPr>
          <c:marker>
            <c:symbol val="none"/>
          </c:marker>
          <c:xVal>
            <c:numRef>
              <c:f>'(4)'!$A$35:$A$399</c:f>
              <c:numCache>
                <c:formatCode>0</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'(4)'!$C$35:$C$399</c:f>
              <c:numCache>
                <c:formatCode>0.0%</c:formatCode>
                <c:ptCount val="365"/>
                <c:pt idx="0">
                  <c:v>0.76096022160096011</c:v>
                </c:pt>
                <c:pt idx="1">
                  <c:v>0.75983098144778682</c:v>
                </c:pt>
                <c:pt idx="2">
                  <c:v>0.75867085162713221</c:v>
                </c:pt>
                <c:pt idx="3">
                  <c:v>0.75747909088154908</c:v>
                </c:pt>
                <c:pt idx="4">
                  <c:v>0.75625494622724743</c:v>
                </c:pt>
                <c:pt idx="5">
                  <c:v>0.75499765314146616</c:v>
                </c:pt>
                <c:pt idx="6">
                  <c:v>0.75370643577891128</c:v>
                </c:pt>
                <c:pt idx="7">
                  <c:v>0.75238050721879879</c:v>
                </c:pt>
                <c:pt idx="8">
                  <c:v>0.75101906974407362</c:v>
                </c:pt>
                <c:pt idx="9">
                  <c:v>0.74962131515440289</c:v>
                </c:pt>
                <c:pt idx="10">
                  <c:v>0.74818642511457156</c:v>
                </c:pt>
                <c:pt idx="11">
                  <c:v>0.74671357153992757</c:v>
                </c:pt>
                <c:pt idx="12">
                  <c:v>0.74520191702053917</c:v>
                </c:pt>
                <c:pt idx="13">
                  <c:v>0.74365061528574639</c:v>
                </c:pt>
                <c:pt idx="14">
                  <c:v>0.7420588117107858</c:v>
                </c:pt>
                <c:pt idx="15">
                  <c:v>0.74042564386717757</c:v>
                </c:pt>
                <c:pt idx="16">
                  <c:v>0.73875024211855034</c:v>
                </c:pt>
                <c:pt idx="17">
                  <c:v>0.73703173026357183</c:v>
                </c:pt>
                <c:pt idx="18">
                  <c:v>0.7352692262276278</c:v>
                </c:pt>
                <c:pt idx="19">
                  <c:v>0.73346184280486215</c:v>
                </c:pt>
                <c:pt idx="20">
                  <c:v>0.73160868845215488</c:v>
                </c:pt>
                <c:pt idx="21">
                  <c:v>0.72970886813655911</c:v>
                </c:pt>
                <c:pt idx="22">
                  <c:v>0.72776148423766418</c:v>
                </c:pt>
                <c:pt idx="23">
                  <c:v>0.72576563750627443</c:v>
                </c:pt>
                <c:pt idx="24">
                  <c:v>0.72372042808071246</c:v>
                </c:pt>
                <c:pt idx="25">
                  <c:v>0.72162495656195691</c:v>
                </c:pt>
                <c:pt idx="26">
                  <c:v>0.71947832514871457</c:v>
                </c:pt>
                <c:pt idx="27">
                  <c:v>0.7172796388334004</c:v>
                </c:pt>
                <c:pt idx="28">
                  <c:v>0.71502800665985955</c:v>
                </c:pt>
                <c:pt idx="29">
                  <c:v>0.71272254304350968</c:v>
                </c:pt>
                <c:pt idx="30">
                  <c:v>0.71036236915440787</c:v>
                </c:pt>
                <c:pt idx="31">
                  <c:v>0.70794661436356021</c:v>
                </c:pt>
                <c:pt idx="32">
                  <c:v>0.70547441775258435</c:v>
                </c:pt>
                <c:pt idx="33">
                  <c:v>0.70294492968661049</c:v>
                </c:pt>
                <c:pt idx="34">
                  <c:v>0.70035731345006691</c:v>
                </c:pt>
                <c:pt idx="35">
                  <c:v>0.69771074694473501</c:v>
                </c:pt>
                <c:pt idx="36">
                  <c:v>0.69500442444918142</c:v>
                </c:pt>
                <c:pt idx="37">
                  <c:v>0.69223755843837753</c:v>
                </c:pt>
                <c:pt idx="38">
                  <c:v>0.68940938146200481</c:v>
                </c:pt>
                <c:pt idx="39">
                  <c:v>0.68651914807960979</c:v>
                </c:pt>
                <c:pt idx="40">
                  <c:v>0.68356613685042777</c:v>
                </c:pt>
                <c:pt idx="41">
                  <c:v>0.68054965237532505</c:v>
                </c:pt>
                <c:pt idx="42">
                  <c:v>0.67746902738793113</c:v>
                </c:pt>
                <c:pt idx="43">
                  <c:v>0.67432362489163788</c:v>
                </c:pt>
                <c:pt idx="44">
                  <c:v>0.67111284033873186</c:v>
                </c:pt>
                <c:pt idx="45">
                  <c:v>0.66783610384750836</c:v>
                </c:pt>
                <c:pt idx="46">
                  <c:v>0.66449288245278515</c:v>
                </c:pt>
                <c:pt idx="47">
                  <c:v>0.66108268238479606</c:v>
                </c:pt>
                <c:pt idx="48">
                  <c:v>0.65760505137100278</c:v>
                </c:pt>
                <c:pt idx="49">
                  <c:v>0.65405958095491501</c:v>
                </c:pt>
                <c:pt idx="50">
                  <c:v>0.65044590882556297</c:v>
                </c:pt>
                <c:pt idx="51">
                  <c:v>0.64676372115082603</c:v>
                </c:pt>
                <c:pt idx="52">
                  <c:v>0.64301275490737675</c:v>
                </c:pt>
                <c:pt idx="53">
                  <c:v>0.63919280019957658</c:v>
                </c:pt>
                <c:pt idx="54">
                  <c:v>0.63530370255924218</c:v>
                </c:pt>
                <c:pt idx="55">
                  <c:v>0.63134536521780227</c:v>
                </c:pt>
                <c:pt idx="56">
                  <c:v>0.62731775134198831</c:v>
                </c:pt>
                <c:pt idx="57">
                  <c:v>0.62322088622384975</c:v>
                </c:pt>
                <c:pt idx="58">
                  <c:v>0.61905485941556304</c:v>
                </c:pt>
                <c:pt idx="59">
                  <c:v>0.61481982679921421</c:v>
                </c:pt>
                <c:pt idx="60">
                  <c:v>0.61051601258148436</c:v>
                </c:pt>
                <c:pt idx="61">
                  <c:v>0.60614371120296395</c:v>
                </c:pt>
                <c:pt idx="62">
                  <c:v>0.60170328915165616</c:v>
                </c:pt>
                <c:pt idx="63">
                  <c:v>0.59719518667012983</c:v>
                </c:pt>
                <c:pt idx="64">
                  <c:v>0.59261991934572322</c:v>
                </c:pt>
                <c:pt idx="65">
                  <c:v>0.58797807957321513</c:v>
                </c:pt>
                <c:pt idx="66">
                  <c:v>0.58327033787944527</c:v>
                </c:pt>
                <c:pt idx="67">
                  <c:v>0.57849744409951187</c:v>
                </c:pt>
                <c:pt idx="68">
                  <c:v>0.57366022839437802</c:v>
                </c:pt>
                <c:pt idx="69">
                  <c:v>0.56875960210000309</c:v>
                </c:pt>
                <c:pt idx="70">
                  <c:v>0.56379655839847287</c:v>
                </c:pt>
                <c:pt idx="71">
                  <c:v>0.55877217280203106</c:v>
                </c:pt>
                <c:pt idx="72">
                  <c:v>0.55368760344143053</c:v>
                </c:pt>
                <c:pt idx="73">
                  <c:v>0.5485440911506031</c:v>
                </c:pt>
                <c:pt idx="74">
                  <c:v>0.5433429593403144</c:v>
                </c:pt>
                <c:pt idx="75">
                  <c:v>0.53808561365420837</c:v>
                </c:pt>
                <c:pt idx="76">
                  <c:v>0.53277354140145616</c:v>
                </c:pt>
                <c:pt idx="77">
                  <c:v>0.52740831076110839</c:v>
                </c:pt>
                <c:pt idx="78">
                  <c:v>0.52199156975419558</c:v>
                </c:pt>
                <c:pt idx="79">
                  <c:v>0.51652504498063634</c:v>
                </c:pt>
                <c:pt idx="80">
                  <c:v>0.51101054011907354</c:v>
                </c:pt>
                <c:pt idx="81">
                  <c:v>0.5054499341888814</c:v>
                </c:pt>
                <c:pt idx="82">
                  <c:v>0.49984517957474345</c:v>
                </c:pt>
                <c:pt idx="83">
                  <c:v>0.4941982998153992</c:v>
                </c:pt>
                <c:pt idx="84">
                  <c:v>0.48851138715937759</c:v>
                </c:pt>
                <c:pt idx="85">
                  <c:v>0.48278659989178102</c:v>
                </c:pt>
                <c:pt idx="86">
                  <c:v>0.47702615943743026</c:v>
                </c:pt>
                <c:pt idx="87">
                  <c:v>0.47123234724693214</c:v>
                </c:pt>
                <c:pt idx="88">
                  <c:v>0.46540750147346899</c:v>
                </c:pt>
                <c:pt idx="89">
                  <c:v>0.45955401344932717</c:v>
                </c:pt>
                <c:pt idx="90">
                  <c:v>0.45367432397236346</c:v>
                </c:pt>
                <c:pt idx="91">
                  <c:v>0.44777091941375446</c:v>
                </c:pt>
                <c:pt idx="92">
                  <c:v>0.44184632765946019</c:v>
                </c:pt>
                <c:pt idx="93">
                  <c:v>0.4359031138988641</c:v>
                </c:pt>
                <c:pt idx="94">
                  <c:v>0.42994387627499969</c:v>
                </c:pt>
                <c:pt idx="95">
                  <c:v>0.42397124141165748</c:v>
                </c:pt>
                <c:pt idx="96">
                  <c:v>0.41798785983344011</c:v>
                </c:pt>
                <c:pt idx="97">
                  <c:v>0.41199640129552811</c:v>
                </c:pt>
                <c:pt idx="98">
                  <c:v>0.40599955004049626</c:v>
                </c:pt>
                <c:pt idx="99">
                  <c:v>0.4</c:v>
                </c:pt>
                <c:pt idx="100">
                  <c:v>0.39400044995950378</c:v>
                </c:pt>
                <c:pt idx="101">
                  <c:v>0.38800359870447204</c:v>
                </c:pt>
                <c:pt idx="102">
                  <c:v>0.38201214016655993</c:v>
                </c:pt>
                <c:pt idx="103">
                  <c:v>0.37602875858834262</c:v>
                </c:pt>
                <c:pt idx="104">
                  <c:v>0.37005612372500035</c:v>
                </c:pt>
                <c:pt idx="105">
                  <c:v>0.36409688610113594</c:v>
                </c:pt>
                <c:pt idx="106">
                  <c:v>0.3581536723405398</c:v>
                </c:pt>
                <c:pt idx="107">
                  <c:v>0.35222908058624569</c:v>
                </c:pt>
                <c:pt idx="108">
                  <c:v>0.34632567602763659</c:v>
                </c:pt>
                <c:pt idx="109">
                  <c:v>0.34044598655067282</c:v>
                </c:pt>
                <c:pt idx="110">
                  <c:v>0.33459249852653095</c:v>
                </c:pt>
                <c:pt idx="111">
                  <c:v>0.32876765275306791</c:v>
                </c:pt>
                <c:pt idx="112">
                  <c:v>0.32297384056256973</c:v>
                </c:pt>
                <c:pt idx="113">
                  <c:v>0.31721340010821897</c:v>
                </c:pt>
                <c:pt idx="114">
                  <c:v>0.3114886128406224</c:v>
                </c:pt>
                <c:pt idx="115">
                  <c:v>0.30580170018460084</c:v>
                </c:pt>
                <c:pt idx="116">
                  <c:v>0.3001548204252566</c:v>
                </c:pt>
                <c:pt idx="117">
                  <c:v>0.2945500658111187</c:v>
                </c:pt>
                <c:pt idx="118">
                  <c:v>0.28898945988092656</c:v>
                </c:pt>
                <c:pt idx="119">
                  <c:v>0.28347495501936371</c:v>
                </c:pt>
                <c:pt idx="120">
                  <c:v>0.27800843024580452</c:v>
                </c:pt>
                <c:pt idx="121">
                  <c:v>0.27259168923889165</c:v>
                </c:pt>
                <c:pt idx="122">
                  <c:v>0.26722645859854383</c:v>
                </c:pt>
                <c:pt idx="123">
                  <c:v>0.26191438634579173</c:v>
                </c:pt>
                <c:pt idx="124">
                  <c:v>0.25665704065968564</c:v>
                </c:pt>
                <c:pt idx="125">
                  <c:v>0.25145590884939689</c:v>
                </c:pt>
                <c:pt idx="126">
                  <c:v>0.24631239655856946</c:v>
                </c:pt>
                <c:pt idx="127">
                  <c:v>0.24122782719796901</c:v>
                </c:pt>
                <c:pt idx="128">
                  <c:v>0.23620344160152718</c:v>
                </c:pt>
                <c:pt idx="129">
                  <c:v>0.2312403978999969</c:v>
                </c:pt>
                <c:pt idx="130">
                  <c:v>0.22633977160562202</c:v>
                </c:pt>
                <c:pt idx="131">
                  <c:v>0.22150255590048815</c:v>
                </c:pt>
                <c:pt idx="132">
                  <c:v>0.21672966212055478</c:v>
                </c:pt>
                <c:pt idx="133">
                  <c:v>0.21202192042678494</c:v>
                </c:pt>
                <c:pt idx="134">
                  <c:v>0.20738008065427682</c:v>
                </c:pt>
                <c:pt idx="135">
                  <c:v>0.2028048133298703</c:v>
                </c:pt>
                <c:pt idx="136">
                  <c:v>0.19829671084834397</c:v>
                </c:pt>
                <c:pt idx="137">
                  <c:v>0.19385628879703615</c:v>
                </c:pt>
                <c:pt idx="138">
                  <c:v>0.18948398741851566</c:v>
                </c:pt>
                <c:pt idx="139">
                  <c:v>0.18518017320078597</c:v>
                </c:pt>
                <c:pt idx="140">
                  <c:v>0.180945140584437</c:v>
                </c:pt>
                <c:pt idx="141">
                  <c:v>0.17677911377615027</c:v>
                </c:pt>
                <c:pt idx="142">
                  <c:v>0.17268224865801163</c:v>
                </c:pt>
                <c:pt idx="143">
                  <c:v>0.16865463478219775</c:v>
                </c:pt>
                <c:pt idx="144">
                  <c:v>0.16469629744075798</c:v>
                </c:pt>
                <c:pt idx="145">
                  <c:v>0.16080719980042346</c:v>
                </c:pt>
                <c:pt idx="146">
                  <c:v>0.15698724509262335</c:v>
                </c:pt>
                <c:pt idx="147">
                  <c:v>0.15323627884917396</c:v>
                </c:pt>
                <c:pt idx="148">
                  <c:v>0.14955409117443708</c:v>
                </c:pt>
                <c:pt idx="149">
                  <c:v>0.14594041904508509</c:v>
                </c:pt>
                <c:pt idx="150">
                  <c:v>0.14239494862899724</c:v>
                </c:pt>
                <c:pt idx="151">
                  <c:v>0.13891731761520401</c:v>
                </c:pt>
                <c:pt idx="152">
                  <c:v>0.13550711754721495</c:v>
                </c:pt>
                <c:pt idx="153">
                  <c:v>0.13216389615249166</c:v>
                </c:pt>
                <c:pt idx="154">
                  <c:v>0.12888715966126824</c:v>
                </c:pt>
                <c:pt idx="155">
                  <c:v>0.12567637510836213</c:v>
                </c:pt>
                <c:pt idx="156">
                  <c:v>0.12253097261206891</c:v>
                </c:pt>
                <c:pt idx="157">
                  <c:v>0.11945034762467498</c:v>
                </c:pt>
                <c:pt idx="158">
                  <c:v>0.11643386314957223</c:v>
                </c:pt>
                <c:pt idx="159">
                  <c:v>0.11348085192039017</c:v>
                </c:pt>
                <c:pt idx="160">
                  <c:v>0.11059061853799523</c:v>
                </c:pt>
                <c:pt idx="161">
                  <c:v>0.10776244156162251</c:v>
                </c:pt>
                <c:pt idx="162">
                  <c:v>0.10499557555081873</c:v>
                </c:pt>
                <c:pt idx="163">
                  <c:v>0.10228925305526504</c:v>
                </c:pt>
                <c:pt idx="164">
                  <c:v>9.9642686549933135E-2</c:v>
                </c:pt>
                <c:pt idx="165">
                  <c:v>9.7055070313389544E-2</c:v>
                </c:pt>
                <c:pt idx="166">
                  <c:v>9.4525582247415682E-2</c:v>
                </c:pt>
                <c:pt idx="167">
                  <c:v>9.2053385636439888E-2</c:v>
                </c:pt>
                <c:pt idx="168">
                  <c:v>8.9637630845592231E-2</c:v>
                </c:pt>
                <c:pt idx="169">
                  <c:v>8.7277456956490349E-2</c:v>
                </c:pt>
                <c:pt idx="170">
                  <c:v>8.4971993340140453E-2</c:v>
                </c:pt>
                <c:pt idx="171">
                  <c:v>8.2720361166599699E-2</c:v>
                </c:pt>
                <c:pt idx="172">
                  <c:v>8.0521674851285502E-2</c:v>
                </c:pt>
                <c:pt idx="173">
                  <c:v>7.8375043438043246E-2</c:v>
                </c:pt>
                <c:pt idx="174">
                  <c:v>7.6279571919287567E-2</c:v>
                </c:pt>
                <c:pt idx="175">
                  <c:v>7.4234362493725572E-2</c:v>
                </c:pt>
                <c:pt idx="176">
                  <c:v>7.2238515762335795E-2</c:v>
                </c:pt>
                <c:pt idx="177">
                  <c:v>7.0291131863440978E-2</c:v>
                </c:pt>
                <c:pt idx="178">
                  <c:v>6.8391311547845127E-2</c:v>
                </c:pt>
                <c:pt idx="179">
                  <c:v>6.6538157195137879E-2</c:v>
                </c:pt>
                <c:pt idx="180">
                  <c:v>6.4730773772372269E-2</c:v>
                </c:pt>
                <c:pt idx="181">
                  <c:v>6.2968269736428092E-2</c:v>
                </c:pt>
                <c:pt idx="182">
                  <c:v>6.1249757881449707E-2</c:v>
                </c:pt>
                <c:pt idx="183">
                  <c:v>5.9574356132822449E-2</c:v>
                </c:pt>
                <c:pt idx="184">
                  <c:v>5.7941188289214199E-2</c:v>
                </c:pt>
                <c:pt idx="185">
                  <c:v>5.6349384714253596E-2</c:v>
                </c:pt>
                <c:pt idx="186">
                  <c:v>5.4798082979460809E-2</c:v>
                </c:pt>
                <c:pt idx="187">
                  <c:v>5.3286428460072525E-2</c:v>
                </c:pt>
                <c:pt idx="188">
                  <c:v>5.181357488542844E-2</c:v>
                </c:pt>
                <c:pt idx="189">
                  <c:v>5.0378684845597203E-2</c:v>
                </c:pt>
                <c:pt idx="190">
                  <c:v>4.8980930255926494E-2</c:v>
                </c:pt>
                <c:pt idx="191">
                  <c:v>4.7619492781201256E-2</c:v>
                </c:pt>
                <c:pt idx="192">
                  <c:v>4.6293564221088795E-2</c:v>
                </c:pt>
                <c:pt idx="193">
                  <c:v>4.500234685853384E-2</c:v>
                </c:pt>
                <c:pt idx="194">
                  <c:v>4.3745053772752666E-2</c:v>
                </c:pt>
                <c:pt idx="195">
                  <c:v>4.2520909118451036E-2</c:v>
                </c:pt>
                <c:pt idx="196">
                  <c:v>4.1329148372867858E-2</c:v>
                </c:pt>
                <c:pt idx="197">
                  <c:v>4.0169018552213137E-2</c:v>
                </c:pt>
                <c:pt idx="198">
                  <c:v>3.9039778399039986E-2</c:v>
                </c:pt>
                <c:pt idx="199">
                  <c:v>3.7940698542053314E-2</c:v>
                </c:pt>
                <c:pt idx="200">
                  <c:v>3.6871061629823745E-2</c:v>
                </c:pt>
                <c:pt idx="201">
                  <c:v>3.5830162439829484E-2</c:v>
                </c:pt>
                <c:pt idx="202">
                  <c:v>3.4817307964217739E-2</c:v>
                </c:pt>
                <c:pt idx="203">
                  <c:v>3.3831817473627006E-2</c:v>
                </c:pt>
                <c:pt idx="204">
                  <c:v>3.2873022560371994E-2</c:v>
                </c:pt>
                <c:pt idx="205">
                  <c:v>3.1940267162251158E-2</c:v>
                </c:pt>
                <c:pt idx="206">
                  <c:v>3.1032907568188862E-2</c:v>
                </c:pt>
                <c:pt idx="207">
                  <c:v>3.0150312406884705E-2</c:v>
                </c:pt>
                <c:pt idx="208">
                  <c:v>2.9291862619591935E-2</c:v>
                </c:pt>
                <c:pt idx="209">
                  <c:v>2.8456951418108913E-2</c:v>
                </c:pt>
                <c:pt idx="210">
                  <c:v>2.7644984229021133E-2</c:v>
                </c:pt>
                <c:pt idx="211">
                  <c:v>2.6855378625185989E-2</c:v>
                </c:pt>
                <c:pt idx="212">
                  <c:v>2.60875642454125E-2</c:v>
                </c:pt>
                <c:pt idx="213">
                  <c:v>2.5340982703245099E-2</c:v>
                </c:pt>
                <c:pt idx="214">
                  <c:v>2.4615087485718414E-2</c:v>
                </c:pt>
                <c:pt idx="215">
                  <c:v>2.3909343842908905E-2</c:v>
                </c:pt>
                <c:pt idx="216">
                  <c:v>2.3223228669072605E-2</c:v>
                </c:pt>
                <c:pt idx="217">
                  <c:v>2.2556230376114074E-2</c:v>
                </c:pt>
                <c:pt idx="218">
                  <c:v>2.1907848760100546E-2</c:v>
                </c:pt>
                <c:pt idx="219">
                  <c:v>2.1277594861492766E-2</c:v>
                </c:pt>
                <c:pt idx="220">
                  <c:v>2.0664990819731256E-2</c:v>
                </c:pt>
                <c:pt idx="221">
                  <c:v>2.0069569722783776E-2</c:v>
                </c:pt>
                <c:pt idx="222">
                  <c:v>1.9490875452222237E-2</c:v>
                </c:pt>
                <c:pt idx="223">
                  <c:v>1.8928462524368951E-2</c:v>
                </c:pt>
                <c:pt idx="224">
                  <c:v>1.838189592802051E-2</c:v>
                </c:pt>
                <c:pt idx="225">
                  <c:v>1.7850750959225881E-2</c:v>
                </c:pt>
                <c:pt idx="226">
                  <c:v>1.7334613053568405E-2</c:v>
                </c:pt>
                <c:pt idx="227">
                  <c:v>1.6833077616374672E-2</c:v>
                </c:pt>
                <c:pt idx="228">
                  <c:v>1.6345749851242354E-2</c:v>
                </c:pt>
                <c:pt idx="229">
                  <c:v>1.5872244587261976E-2</c:v>
                </c:pt>
                <c:pt idx="230">
                  <c:v>1.5412186105273395E-2</c:v>
                </c:pt>
                <c:pt idx="231">
                  <c:v>1.4965207963483619E-2</c:v>
                </c:pt>
                <c:pt idx="232">
                  <c:v>1.4530952822746102E-2</c:v>
                </c:pt>
                <c:pt idx="233">
                  <c:v>1.4109072271778178E-2</c:v>
                </c:pt>
                <c:pt idx="234">
                  <c:v>1.369922665258212E-2</c:v>
                </c:pt>
                <c:pt idx="235">
                  <c:v>1.3301084886305325E-2</c:v>
                </c:pt>
                <c:pt idx="236">
                  <c:v>1.2914324299764246E-2</c:v>
                </c:pt>
                <c:pt idx="237">
                  <c:v>1.2538630452838895E-2</c:v>
                </c:pt>
                <c:pt idx="238">
                  <c:v>1.2173696966925097E-2</c:v>
                </c:pt>
                <c:pt idx="239">
                  <c:v>1.1819225354618457E-2</c:v>
                </c:pt>
                <c:pt idx="240">
                  <c:v>1.147492485079047E-2</c:v>
                </c:pt>
                <c:pt idx="241">
                  <c:v>1.1140512245200363E-2</c:v>
                </c:pt>
                <c:pt idx="242">
                  <c:v>1.0815711716775667E-2</c:v>
                </c:pt>
                <c:pt idx="243">
                  <c:v>1.0500254669682275E-2</c:v>
                </c:pt>
                <c:pt idx="244">
                  <c:v>1.0193879571289255E-2</c:v>
                </c:pt>
                <c:pt idx="245">
                  <c:v>9.8963317921298543E-3</c:v>
                </c:pt>
                <c:pt idx="246">
                  <c:v>9.6073634479419759E-3</c:v>
                </c:pt>
                <c:pt idx="247">
                  <c:v>9.3267332438664152E-3</c:v>
                </c:pt>
                <c:pt idx="248">
                  <c:v>9.0542063208738817E-3</c:v>
                </c:pt>
                <c:pt idx="249">
                  <c:v>8.7895541044745503E-3</c:v>
                </c:pt>
                <c:pt idx="250">
                  <c:v>8.5325541557680577E-3</c:v>
                </c:pt>
                <c:pt idx="251">
                  <c:v>8.2829900248733608E-3</c:v>
                </c:pt>
                <c:pt idx="252">
                  <c:v>8.0406511067788958E-3</c:v>
                </c:pt>
                <c:pt idx="253">
                  <c:v>7.8053324996409934E-3</c:v>
                </c:pt>
                <c:pt idx="254">
                  <c:v>7.5768348655569362E-3</c:v>
                </c:pt>
                <c:pt idx="255">
                  <c:v>7.3549642938304238E-3</c:v>
                </c:pt>
                <c:pt idx="256">
                  <c:v>7.139532166744989E-3</c:v>
                </c:pt>
                <c:pt idx="257">
                  <c:v>6.9303550278505101E-3</c:v>
                </c:pt>
                <c:pt idx="258">
                  <c:v>6.7272544527704706E-3</c:v>
                </c:pt>
                <c:pt idx="259">
                  <c:v>6.530056922527905E-3</c:v>
                </c:pt>
                <c:pt idx="260">
                  <c:v>6.3385936993880067E-3</c:v>
                </c:pt>
                <c:pt idx="261">
                  <c:v>6.1527007052066375E-3</c:v>
                </c:pt>
                <c:pt idx="262">
                  <c:v>5.9722184022781739E-3</c:v>
                </c:pt>
                <c:pt idx="263">
                  <c:v>5.796991676665187E-3</c:v>
                </c:pt>
                <c:pt idx="264">
                  <c:v>5.6268697239961092E-3</c:v>
                </c:pt>
                <c:pt idx="265">
                  <c:v>5.461705937710626E-3</c:v>
                </c:pt>
                <c:pt idx="266">
                  <c:v>5.3013577997304221E-3</c:v>
                </c:pt>
                <c:pt idx="267">
                  <c:v>5.145686773535019E-3</c:v>
                </c:pt>
                <c:pt idx="268">
                  <c:v>4.994558199613231E-3</c:v>
                </c:pt>
                <c:pt idx="269">
                  <c:v>4.8478411932673998E-3</c:v>
                </c:pt>
                <c:pt idx="270">
                  <c:v>4.7054085447372001E-3</c:v>
                </c:pt>
                <c:pt idx="271">
                  <c:v>4.567136621618762E-3</c:v>
                </c:pt>
                <c:pt idx="272">
                  <c:v>4.4329052735419877E-3</c:v>
                </c:pt>
                <c:pt idx="273">
                  <c:v>4.302597739078884E-3</c:v>
                </c:pt>
                <c:pt idx="274">
                  <c:v>4.1761005548466732E-3</c:v>
                </c:pt>
                <c:pt idx="275">
                  <c:v>4.0533034667729955E-3</c:v>
                </c:pt>
                <c:pt idx="276">
                  <c:v>3.9340993434882066E-3</c:v>
                </c:pt>
                <c:pt idx="277">
                  <c:v>3.8183840918105897E-3</c:v>
                </c:pt>
                <c:pt idx="278">
                  <c:v>3.7060565742865316E-3</c:v>
                </c:pt>
                <c:pt idx="279">
                  <c:v>3.5970185287529156E-3</c:v>
                </c:pt>
                <c:pt idx="280">
                  <c:v>3.4911744898820096E-3</c:v>
                </c:pt>
                <c:pt idx="281">
                  <c:v>3.3884317126747555E-3</c:v>
                </c:pt>
                <c:pt idx="282">
                  <c:v>3.2887000978644391E-3</c:v>
                </c:pt>
                <c:pt idx="283">
                  <c:v>3.1918921191952166E-3</c:v>
                </c:pt>
                <c:pt idx="284">
                  <c:v>3.0979227525368639E-3</c:v>
                </c:pt>
                <c:pt idx="285">
                  <c:v>3.0067094068005674E-3</c:v>
                </c:pt>
                <c:pt idx="286">
                  <c:v>2.9181718566199779E-3</c:v>
                </c:pt>
                <c:pt idx="287">
                  <c:v>2.8322321767571879E-3</c:v>
                </c:pt>
                <c:pt idx="288">
                  <c:v>2.7488146782030931E-3</c:v>
                </c:pt>
                <c:pt idx="289">
                  <c:v>2.66784584593065E-3</c:v>
                </c:pt>
                <c:pt idx="290">
                  <c:v>2.5892542782695038E-3</c:v>
                </c:pt>
                <c:pt idx="291">
                  <c:v>2.5129706278635314E-3</c:v>
                </c:pt>
                <c:pt idx="292">
                  <c:v>2.4389275441790482E-3</c:v>
                </c:pt>
                <c:pt idx="293">
                  <c:v>2.3670596175257687E-3</c:v>
                </c:pt>
                <c:pt idx="294">
                  <c:v>2.297303324560396E-3</c:v>
                </c:pt>
                <c:pt idx="295">
                  <c:v>2.2295969752337721E-3</c:v>
                </c:pt>
                <c:pt idx="296">
                  <c:v>2.1638806611543162E-3</c:v>
                </c:pt>
                <c:pt idx="297">
                  <c:v>2.1000962053281391E-3</c:v>
                </c:pt>
                <c:pt idx="298">
                  <c:v>2.0381871132500785E-3</c:v>
                </c:pt>
                <c:pt idx="299">
                  <c:v>1.9780985253077255E-3</c:v>
                </c:pt>
                <c:pt idx="300">
                  <c:v>1.9197771704718037E-3</c:v>
                </c:pt>
                <c:pt idx="301">
                  <c:v>1.8631713212374557E-3</c:v>
                </c:pt>
                <c:pt idx="302">
                  <c:v>1.8082307497909512E-3</c:v>
                </c:pt>
                <c:pt idx="303">
                  <c:v>1.7549066853669972E-3</c:v>
                </c:pt>
                <c:pt idx="304">
                  <c:v>1.7031517727714275E-3</c:v>
                </c:pt>
                <c:pt idx="305">
                  <c:v>1.6529200320363202E-3</c:v>
                </c:pt>
                <c:pt idx="306">
                  <c:v>1.6041668191843607E-3</c:v>
                </c:pt>
                <c:pt idx="307">
                  <c:v>1.5568487880685212E-3</c:v>
                </c:pt>
                <c:pt idx="308">
                  <c:v>1.5109238532657445E-3</c:v>
                </c:pt>
                <c:pt idx="309">
                  <c:v>1.4663511539942499E-3</c:v>
                </c:pt>
                <c:pt idx="310">
                  <c:v>1.4230910190287994E-3</c:v>
                </c:pt>
                <c:pt idx="311">
                  <c:v>1.3811049325897608E-3</c:v>
                </c:pt>
                <c:pt idx="312">
                  <c:v>1.3403555011795021E-3</c:v>
                </c:pt>
                <c:pt idx="313">
                  <c:v>1.3008064213422266E-3</c:v>
                </c:pt>
                <c:pt idx="314">
                  <c:v>1.2624224483230861E-3</c:v>
                </c:pt>
                <c:pt idx="315">
                  <c:v>1.2251693656026852E-3</c:v>
                </c:pt>
                <c:pt idx="316">
                  <c:v>1.1890139552846791E-3</c:v>
                </c:pt>
                <c:pt idx="317">
                  <c:v>1.153923969313997E-3</c:v>
                </c:pt>
                <c:pt idx="318">
                  <c:v>1.1198681015027745E-3</c:v>
                </c:pt>
                <c:pt idx="319">
                  <c:v>1.0868159603431239E-3</c:v>
                </c:pt>
                <c:pt idx="320">
                  <c:v>1.0547380425871111E-3</c:v>
                </c:pt>
                <c:pt idx="321">
                  <c:v>1.0236057075703187E-3</c:v>
                </c:pt>
                <c:pt idx="322">
                  <c:v>9.9339115226246841E-4</c:v>
                </c:pt>
                <c:pt idx="323">
                  <c:v>9.6406738702317087E-4</c:v>
                </c:pt>
                <c:pt idx="324">
                  <c:v>9.3560821204441424E-4</c:v>
                </c:pt>
                <c:pt idx="325">
                  <c:v>9.0798819446238357E-4</c:v>
                </c:pt>
                <c:pt idx="326">
                  <c:v>8.8118264611880548E-4</c:v>
                </c:pt>
                <c:pt idx="327">
                  <c:v>8.5516760195361032E-4</c:v>
                </c:pt>
                <c:pt idx="328">
                  <c:v>8.2991979901541062E-4</c:v>
                </c:pt>
                <c:pt idx="329">
                  <c:v>8.0541665606848056E-4</c:v>
                </c:pt>
                <c:pt idx="330">
                  <c:v>7.8163625378140371E-4</c:v>
                </c:pt>
                <c:pt idx="331">
                  <c:v>7.5855731548299951E-4</c:v>
                </c:pt>
                <c:pt idx="332">
                  <c:v>7.3615918846821067E-4</c:v>
                </c:pt>
                <c:pt idx="333">
                  <c:v>7.1442182583858482E-4</c:v>
                </c:pt>
                <c:pt idx="334">
                  <c:v>6.9332576886340649E-4</c:v>
                </c:pt>
                <c:pt idx="335">
                  <c:v>6.7285212984709026E-4</c:v>
                </c:pt>
                <c:pt idx="336">
                  <c:v>6.5298257548818128E-4</c:v>
                </c:pt>
                <c:pt idx="337">
                  <c:v>6.3369931071619598E-4</c:v>
                </c:pt>
                <c:pt idx="338">
                  <c:v>6.1498506299333404E-4</c:v>
                </c:pt>
                <c:pt idx="339">
                  <c:v>5.9682306706934087E-4</c:v>
                </c:pt>
                <c:pt idx="340">
                  <c:v>5.7919705017317469E-4</c:v>
                </c:pt>
                <c:pt idx="341">
                  <c:v>5.6209121763339809E-4</c:v>
                </c:pt>
                <c:pt idx="342">
                  <c:v>5.454902389125494E-4</c:v>
                </c:pt>
                <c:pt idx="343">
                  <c:v>5.2937923404554614E-4</c:v>
                </c:pt>
                <c:pt idx="344">
                  <c:v>5.1374376046871013E-4</c:v>
                </c:pt>
                <c:pt idx="345">
                  <c:v>4.9856980023044173E-4</c:v>
                </c:pt>
                <c:pt idx="346">
                  <c:v>4.8384374757137749E-4</c:v>
                </c:pt>
                <c:pt idx="347">
                  <c:v>4.6955239686461428E-4</c:v>
                </c:pt>
                <c:pt idx="348">
                  <c:v>4.5568293090534343E-4</c:v>
                </c:pt>
                <c:pt idx="349">
                  <c:v>4.4222290953888077E-4</c:v>
                </c:pt>
                <c:pt idx="350">
                  <c:v>4.2916025861927665E-4</c:v>
                </c:pt>
                <c:pt idx="351">
                  <c:v>4.1648325928873576E-4</c:v>
                </c:pt>
                <c:pt idx="352">
                  <c:v>4.0418053756727804E-4</c:v>
                </c:pt>
                <c:pt idx="353">
                  <c:v>3.9224105424535695E-4</c:v>
                </c:pt>
                <c:pt idx="354">
                  <c:v>3.8065409507073158E-4</c:v>
                </c:pt>
                <c:pt idx="355">
                  <c:v>3.6940926121937779E-4</c:v>
                </c:pt>
                <c:pt idx="356">
                  <c:v>3.5849646004484372E-4</c:v>
                </c:pt>
                <c:pt idx="357">
                  <c:v>3.4790589609681179E-4</c:v>
                </c:pt>
                <c:pt idx="358">
                  <c:v>3.3762806239998614E-4</c:v>
                </c:pt>
                <c:pt idx="359">
                  <c:v>3.2765373198886396E-4</c:v>
                </c:pt>
                <c:pt idx="360">
                  <c:v>3.1797394968720029E-4</c:v>
                </c:pt>
                <c:pt idx="361">
                  <c:v>3.0858002412905707E-4</c:v>
                </c:pt>
                <c:pt idx="362">
                  <c:v>2.9946352001184454E-4</c:v>
                </c:pt>
                <c:pt idx="363">
                  <c:v>2.9061625057451578E-4</c:v>
                </c:pt>
                <c:pt idx="364">
                  <c:v>2.8203027029691799E-4</c:v>
                </c:pt>
              </c:numCache>
            </c:numRef>
          </c:yVal>
          <c:smooth val="0"/>
          <c:extLst>
            <c:ext xmlns:c16="http://schemas.microsoft.com/office/drawing/2014/chart" uri="{C3380CC4-5D6E-409C-BE32-E72D297353CC}">
              <c16:uniqueId val="{00000000-8DE0-4546-86B4-4D77F2CD8C63}"/>
            </c:ext>
          </c:extLst>
        </c:ser>
        <c:dLbls>
          <c:showLegendKey val="0"/>
          <c:showVal val="0"/>
          <c:showCatName val="0"/>
          <c:showSerName val="0"/>
          <c:showPercent val="0"/>
          <c:showBubbleSize val="0"/>
        </c:dLbls>
        <c:axId val="877810016"/>
        <c:axId val="877806272"/>
      </c:scatterChart>
      <c:valAx>
        <c:axId val="87781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06272"/>
        <c:crosses val="autoZero"/>
        <c:crossBetween val="midCat"/>
      </c:valAx>
      <c:valAx>
        <c:axId val="8778062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10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6890262134955"/>
          <c:y val="5.0925925925925923E-2"/>
          <c:w val="0.84011337585966306"/>
          <c:h val="0.8416746864975212"/>
        </c:manualLayout>
      </c:layout>
      <c:scatterChart>
        <c:scatterStyle val="smoothMarker"/>
        <c:varyColors val="0"/>
        <c:ser>
          <c:idx val="0"/>
          <c:order val="0"/>
          <c:spPr>
            <a:ln w="38100" cap="rnd">
              <a:solidFill>
                <a:schemeClr val="accent1"/>
              </a:solidFill>
              <a:round/>
            </a:ln>
            <a:effectLst/>
          </c:spPr>
          <c:marker>
            <c:symbol val="none"/>
          </c:marker>
          <c:xVal>
            <c:numRef>
              <c:f>'(4)'!$A$35:$A$399</c:f>
              <c:numCache>
                <c:formatCode>0</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'(4)'!$D$35:$D$399</c:f>
              <c:numCache>
                <c:formatCode>0%</c:formatCode>
                <c:ptCount val="365"/>
                <c:pt idx="0">
                  <c:v>0.96096022160096006</c:v>
                </c:pt>
                <c:pt idx="1">
                  <c:v>0.95983098144778678</c:v>
                </c:pt>
                <c:pt idx="2">
                  <c:v>0.95867085162713228</c:v>
                </c:pt>
                <c:pt idx="3">
                  <c:v>0.95747909088154914</c:v>
                </c:pt>
                <c:pt idx="4">
                  <c:v>0.95625494622724738</c:v>
                </c:pt>
                <c:pt idx="5">
                  <c:v>0.95499765314146612</c:v>
                </c:pt>
                <c:pt idx="6">
                  <c:v>0.95370643577891134</c:v>
                </c:pt>
                <c:pt idx="7">
                  <c:v>0.95238050721879874</c:v>
                </c:pt>
                <c:pt idx="8">
                  <c:v>0.95101906974407369</c:v>
                </c:pt>
                <c:pt idx="9">
                  <c:v>0.94962131515440285</c:v>
                </c:pt>
                <c:pt idx="10">
                  <c:v>0.94818642511457152</c:v>
                </c:pt>
                <c:pt idx="11">
                  <c:v>0.94671357153992752</c:v>
                </c:pt>
                <c:pt idx="12">
                  <c:v>0.94520191702053924</c:v>
                </c:pt>
                <c:pt idx="13">
                  <c:v>0.94365061528574645</c:v>
                </c:pt>
                <c:pt idx="14">
                  <c:v>0.94205881171078576</c:v>
                </c:pt>
                <c:pt idx="15">
                  <c:v>0.94042564386717764</c:v>
                </c:pt>
                <c:pt idx="16">
                  <c:v>0.93875024211855029</c:v>
                </c:pt>
                <c:pt idx="17">
                  <c:v>0.93703173026357178</c:v>
                </c:pt>
                <c:pt idx="18">
                  <c:v>0.93526922622762787</c:v>
                </c:pt>
                <c:pt idx="19">
                  <c:v>0.93346184280486222</c:v>
                </c:pt>
                <c:pt idx="20">
                  <c:v>0.93160868845215483</c:v>
                </c:pt>
                <c:pt idx="21">
                  <c:v>0.92970886813655906</c:v>
                </c:pt>
                <c:pt idx="22">
                  <c:v>0.92776148423766425</c:v>
                </c:pt>
                <c:pt idx="23">
                  <c:v>0.92576563750627439</c:v>
                </c:pt>
                <c:pt idx="24">
                  <c:v>0.92372042808071253</c:v>
                </c:pt>
                <c:pt idx="25">
                  <c:v>0.92162495656195698</c:v>
                </c:pt>
                <c:pt idx="26">
                  <c:v>0.91947832514871464</c:v>
                </c:pt>
                <c:pt idx="27">
                  <c:v>0.91727963883340036</c:v>
                </c:pt>
                <c:pt idx="28">
                  <c:v>0.91502800665985951</c:v>
                </c:pt>
                <c:pt idx="29">
                  <c:v>0.91272254304350975</c:v>
                </c:pt>
                <c:pt idx="30">
                  <c:v>0.91036236915440782</c:v>
                </c:pt>
                <c:pt idx="31">
                  <c:v>0.90794661436356017</c:v>
                </c:pt>
                <c:pt idx="32">
                  <c:v>0.90547441775258442</c:v>
                </c:pt>
                <c:pt idx="33">
                  <c:v>0.90294492968661055</c:v>
                </c:pt>
                <c:pt idx="34">
                  <c:v>0.90035731345006687</c:v>
                </c:pt>
                <c:pt idx="35">
                  <c:v>0.89771074694473496</c:v>
                </c:pt>
                <c:pt idx="36">
                  <c:v>0.89500442444918149</c:v>
                </c:pt>
                <c:pt idx="37">
                  <c:v>0.89223755843837749</c:v>
                </c:pt>
                <c:pt idx="38">
                  <c:v>0.88940938146200477</c:v>
                </c:pt>
                <c:pt idx="39">
                  <c:v>0.88651914807960974</c:v>
                </c:pt>
                <c:pt idx="40">
                  <c:v>0.88356613685042773</c:v>
                </c:pt>
                <c:pt idx="41">
                  <c:v>0.88054965237532512</c:v>
                </c:pt>
                <c:pt idx="42">
                  <c:v>0.87746902738793109</c:v>
                </c:pt>
                <c:pt idx="43">
                  <c:v>0.87432362489163795</c:v>
                </c:pt>
                <c:pt idx="44">
                  <c:v>0.87111284033873182</c:v>
                </c:pt>
                <c:pt idx="45">
                  <c:v>0.86783610384750842</c:v>
                </c:pt>
                <c:pt idx="46">
                  <c:v>0.86449288245278511</c:v>
                </c:pt>
                <c:pt idx="47">
                  <c:v>0.86108268238479613</c:v>
                </c:pt>
                <c:pt idx="48">
                  <c:v>0.85760505137100274</c:v>
                </c:pt>
                <c:pt idx="49">
                  <c:v>0.85405958095491497</c:v>
                </c:pt>
                <c:pt idx="50">
                  <c:v>0.85044590882556292</c:v>
                </c:pt>
                <c:pt idx="51">
                  <c:v>0.8467637211508261</c:v>
                </c:pt>
                <c:pt idx="52">
                  <c:v>0.8430127549073767</c:v>
                </c:pt>
                <c:pt idx="53">
                  <c:v>0.83919280019957654</c:v>
                </c:pt>
                <c:pt idx="54">
                  <c:v>0.83530370255924224</c:v>
                </c:pt>
                <c:pt idx="55">
                  <c:v>0.83134536521780222</c:v>
                </c:pt>
                <c:pt idx="56">
                  <c:v>0.82731775134198826</c:v>
                </c:pt>
                <c:pt idx="57">
                  <c:v>0.8232208862238497</c:v>
                </c:pt>
                <c:pt idx="58">
                  <c:v>0.81905485941556311</c:v>
                </c:pt>
                <c:pt idx="59">
                  <c:v>0.81481982679921416</c:v>
                </c:pt>
                <c:pt idx="60">
                  <c:v>0.81051601258148431</c:v>
                </c:pt>
                <c:pt idx="61">
                  <c:v>0.80614371120296391</c:v>
                </c:pt>
                <c:pt idx="62">
                  <c:v>0.80170328915165623</c:v>
                </c:pt>
                <c:pt idx="63">
                  <c:v>0.7971951866701299</c:v>
                </c:pt>
                <c:pt idx="64">
                  <c:v>0.79261991934572329</c:v>
                </c:pt>
                <c:pt idx="65">
                  <c:v>0.7879780795732152</c:v>
                </c:pt>
                <c:pt idx="66">
                  <c:v>0.78327033787944522</c:v>
                </c:pt>
                <c:pt idx="67">
                  <c:v>0.77849744409951183</c:v>
                </c:pt>
                <c:pt idx="68">
                  <c:v>0.77366022839437809</c:v>
                </c:pt>
                <c:pt idx="69">
                  <c:v>0.76875960210000316</c:v>
                </c:pt>
                <c:pt idx="70">
                  <c:v>0.76379655839847294</c:v>
                </c:pt>
                <c:pt idx="71">
                  <c:v>0.75877217280203113</c:v>
                </c:pt>
                <c:pt idx="72">
                  <c:v>0.7536876034414306</c:v>
                </c:pt>
                <c:pt idx="73">
                  <c:v>0.74854409115060316</c:v>
                </c:pt>
                <c:pt idx="74">
                  <c:v>0.74334295934031447</c:v>
                </c:pt>
                <c:pt idx="75">
                  <c:v>0.73808561365420844</c:v>
                </c:pt>
                <c:pt idx="76">
                  <c:v>0.73277354140145623</c:v>
                </c:pt>
                <c:pt idx="77">
                  <c:v>0.72740831076110846</c:v>
                </c:pt>
                <c:pt idx="78">
                  <c:v>0.72199156975419565</c:v>
                </c:pt>
                <c:pt idx="79">
                  <c:v>0.71652504498063641</c:v>
                </c:pt>
                <c:pt idx="80">
                  <c:v>0.71101054011907361</c:v>
                </c:pt>
                <c:pt idx="81">
                  <c:v>0.70544993418888136</c:v>
                </c:pt>
                <c:pt idx="82">
                  <c:v>0.69984517957474346</c:v>
                </c:pt>
                <c:pt idx="83">
                  <c:v>0.69419829981539927</c:v>
                </c:pt>
                <c:pt idx="84">
                  <c:v>0.68851138715937754</c:v>
                </c:pt>
                <c:pt idx="85">
                  <c:v>0.68278659989178103</c:v>
                </c:pt>
                <c:pt idx="86">
                  <c:v>0.67702615943743027</c:v>
                </c:pt>
                <c:pt idx="87">
                  <c:v>0.67123234724693215</c:v>
                </c:pt>
                <c:pt idx="88">
                  <c:v>0.66540750147346905</c:v>
                </c:pt>
                <c:pt idx="89">
                  <c:v>0.65955401344932718</c:v>
                </c:pt>
                <c:pt idx="90">
                  <c:v>0.65367432397236347</c:v>
                </c:pt>
                <c:pt idx="91">
                  <c:v>0.64777091941375442</c:v>
                </c:pt>
                <c:pt idx="92">
                  <c:v>0.64184632765946015</c:v>
                </c:pt>
                <c:pt idx="93">
                  <c:v>0.63590311389886411</c:v>
                </c:pt>
                <c:pt idx="94">
                  <c:v>0.6299438762749997</c:v>
                </c:pt>
                <c:pt idx="95">
                  <c:v>0.6239712414116575</c:v>
                </c:pt>
                <c:pt idx="96">
                  <c:v>0.61798785983344007</c:v>
                </c:pt>
                <c:pt idx="97">
                  <c:v>0.61199640129552813</c:v>
                </c:pt>
                <c:pt idx="98">
                  <c:v>0.60599955004049622</c:v>
                </c:pt>
                <c:pt idx="99">
                  <c:v>0.60000000000000009</c:v>
                </c:pt>
                <c:pt idx="100">
                  <c:v>0.59400044995950374</c:v>
                </c:pt>
                <c:pt idx="101">
                  <c:v>0.58800359870447205</c:v>
                </c:pt>
                <c:pt idx="102">
                  <c:v>0.58201214016655989</c:v>
                </c:pt>
                <c:pt idx="103">
                  <c:v>0.57602875858834257</c:v>
                </c:pt>
                <c:pt idx="104">
                  <c:v>0.57005612372500036</c:v>
                </c:pt>
                <c:pt idx="105">
                  <c:v>0.56409688610113595</c:v>
                </c:pt>
                <c:pt idx="106">
                  <c:v>0.55815367234053981</c:v>
                </c:pt>
                <c:pt idx="107">
                  <c:v>0.55222908058624576</c:v>
                </c:pt>
                <c:pt idx="108">
                  <c:v>0.5463256760276366</c:v>
                </c:pt>
                <c:pt idx="109">
                  <c:v>0.54044598655067277</c:v>
                </c:pt>
                <c:pt idx="110">
                  <c:v>0.5345924985265309</c:v>
                </c:pt>
                <c:pt idx="111">
                  <c:v>0.52876765275306792</c:v>
                </c:pt>
                <c:pt idx="112">
                  <c:v>0.52297384056256968</c:v>
                </c:pt>
                <c:pt idx="113">
                  <c:v>0.51721340010821892</c:v>
                </c:pt>
                <c:pt idx="114">
                  <c:v>0.51148861284062241</c:v>
                </c:pt>
                <c:pt idx="115">
                  <c:v>0.50580170018460091</c:v>
                </c:pt>
                <c:pt idx="116">
                  <c:v>0.50015482042525661</c:v>
                </c:pt>
                <c:pt idx="117">
                  <c:v>0.49455006581111871</c:v>
                </c:pt>
                <c:pt idx="118">
                  <c:v>0.48898945988092657</c:v>
                </c:pt>
                <c:pt idx="119">
                  <c:v>0.48347495501936372</c:v>
                </c:pt>
                <c:pt idx="120">
                  <c:v>0.47800843024580453</c:v>
                </c:pt>
                <c:pt idx="121">
                  <c:v>0.47259168923889167</c:v>
                </c:pt>
                <c:pt idx="122">
                  <c:v>0.46722645859854384</c:v>
                </c:pt>
                <c:pt idx="123">
                  <c:v>0.46191438634579174</c:v>
                </c:pt>
                <c:pt idx="124">
                  <c:v>0.45665704065968565</c:v>
                </c:pt>
                <c:pt idx="125">
                  <c:v>0.4514559088493969</c:v>
                </c:pt>
                <c:pt idx="126">
                  <c:v>0.44631239655856947</c:v>
                </c:pt>
                <c:pt idx="127">
                  <c:v>0.44122782719796905</c:v>
                </c:pt>
                <c:pt idx="128">
                  <c:v>0.43620344160152719</c:v>
                </c:pt>
                <c:pt idx="129">
                  <c:v>0.43124039789999691</c:v>
                </c:pt>
                <c:pt idx="130">
                  <c:v>0.42633977160562203</c:v>
                </c:pt>
                <c:pt idx="131">
                  <c:v>0.42150255590048813</c:v>
                </c:pt>
                <c:pt idx="132">
                  <c:v>0.41672966212055479</c:v>
                </c:pt>
                <c:pt idx="133">
                  <c:v>0.41202192042678498</c:v>
                </c:pt>
                <c:pt idx="134">
                  <c:v>0.40738008065427683</c:v>
                </c:pt>
                <c:pt idx="135">
                  <c:v>0.40280481332987028</c:v>
                </c:pt>
                <c:pt idx="136">
                  <c:v>0.39829671084834395</c:v>
                </c:pt>
                <c:pt idx="137">
                  <c:v>0.39385628879703616</c:v>
                </c:pt>
                <c:pt idx="138">
                  <c:v>0.38948398741851564</c:v>
                </c:pt>
                <c:pt idx="139">
                  <c:v>0.38518017320078601</c:v>
                </c:pt>
                <c:pt idx="140">
                  <c:v>0.38094514058443701</c:v>
                </c:pt>
                <c:pt idx="141">
                  <c:v>0.37677911377615025</c:v>
                </c:pt>
                <c:pt idx="142">
                  <c:v>0.37268224865801164</c:v>
                </c:pt>
                <c:pt idx="143">
                  <c:v>0.36865463478219773</c:v>
                </c:pt>
                <c:pt idx="144">
                  <c:v>0.36469629744075799</c:v>
                </c:pt>
                <c:pt idx="145">
                  <c:v>0.36080719980042347</c:v>
                </c:pt>
                <c:pt idx="146">
                  <c:v>0.35698724509262336</c:v>
                </c:pt>
                <c:pt idx="147">
                  <c:v>0.35323627884917397</c:v>
                </c:pt>
                <c:pt idx="148">
                  <c:v>0.34955409117443709</c:v>
                </c:pt>
                <c:pt idx="149">
                  <c:v>0.3459404190450851</c:v>
                </c:pt>
                <c:pt idx="150">
                  <c:v>0.34239494862899722</c:v>
                </c:pt>
                <c:pt idx="151">
                  <c:v>0.33891731761520405</c:v>
                </c:pt>
                <c:pt idx="152">
                  <c:v>0.33550711754721496</c:v>
                </c:pt>
                <c:pt idx="153">
                  <c:v>0.33216389615249164</c:v>
                </c:pt>
                <c:pt idx="154">
                  <c:v>0.32888715966126825</c:v>
                </c:pt>
                <c:pt idx="155">
                  <c:v>0.32567637510836212</c:v>
                </c:pt>
                <c:pt idx="156">
                  <c:v>0.32253097261206892</c:v>
                </c:pt>
                <c:pt idx="157">
                  <c:v>0.319450347624675</c:v>
                </c:pt>
                <c:pt idx="158">
                  <c:v>0.31643386314957223</c:v>
                </c:pt>
                <c:pt idx="159">
                  <c:v>0.31348085192039021</c:v>
                </c:pt>
                <c:pt idx="160">
                  <c:v>0.31059061853799524</c:v>
                </c:pt>
                <c:pt idx="161">
                  <c:v>0.30776244156162252</c:v>
                </c:pt>
                <c:pt idx="162">
                  <c:v>0.30499557555081874</c:v>
                </c:pt>
                <c:pt idx="163">
                  <c:v>0.30228925305526505</c:v>
                </c:pt>
                <c:pt idx="164">
                  <c:v>0.29964268654993315</c:v>
                </c:pt>
                <c:pt idx="165">
                  <c:v>0.29705507031338957</c:v>
                </c:pt>
                <c:pt idx="166">
                  <c:v>0.29452558224741571</c:v>
                </c:pt>
                <c:pt idx="167">
                  <c:v>0.2920533856364399</c:v>
                </c:pt>
                <c:pt idx="168">
                  <c:v>0.28963763084559224</c:v>
                </c:pt>
                <c:pt idx="169">
                  <c:v>0.28727745695649037</c:v>
                </c:pt>
                <c:pt idx="170">
                  <c:v>0.28497199334014045</c:v>
                </c:pt>
                <c:pt idx="171">
                  <c:v>0.28272036116659971</c:v>
                </c:pt>
                <c:pt idx="172">
                  <c:v>0.28052167485128554</c:v>
                </c:pt>
                <c:pt idx="173">
                  <c:v>0.27837504343804326</c:v>
                </c:pt>
                <c:pt idx="174">
                  <c:v>0.27627957191928759</c:v>
                </c:pt>
                <c:pt idx="175">
                  <c:v>0.27423436249372557</c:v>
                </c:pt>
                <c:pt idx="176">
                  <c:v>0.27223851576233582</c:v>
                </c:pt>
                <c:pt idx="177">
                  <c:v>0.270291131863441</c:v>
                </c:pt>
                <c:pt idx="178">
                  <c:v>0.26839131154784512</c:v>
                </c:pt>
                <c:pt idx="179">
                  <c:v>0.2665381571951379</c:v>
                </c:pt>
                <c:pt idx="180">
                  <c:v>0.26473077377237231</c:v>
                </c:pt>
                <c:pt idx="181">
                  <c:v>0.26296826973642812</c:v>
                </c:pt>
                <c:pt idx="182">
                  <c:v>0.26124975788144972</c:v>
                </c:pt>
                <c:pt idx="183">
                  <c:v>0.25957435613282248</c:v>
                </c:pt>
                <c:pt idx="184">
                  <c:v>0.2579411882892142</c:v>
                </c:pt>
                <c:pt idx="185">
                  <c:v>0.25634938471425361</c:v>
                </c:pt>
                <c:pt idx="186">
                  <c:v>0.25479808297946083</c:v>
                </c:pt>
                <c:pt idx="187">
                  <c:v>0.25328642846007254</c:v>
                </c:pt>
                <c:pt idx="188">
                  <c:v>0.25181357488542844</c:v>
                </c:pt>
                <c:pt idx="189">
                  <c:v>0.25037868484559722</c:v>
                </c:pt>
                <c:pt idx="190">
                  <c:v>0.24898093025592649</c:v>
                </c:pt>
                <c:pt idx="191">
                  <c:v>0.24761949278120127</c:v>
                </c:pt>
                <c:pt idx="192">
                  <c:v>0.24629356422108881</c:v>
                </c:pt>
                <c:pt idx="193">
                  <c:v>0.24500234685853384</c:v>
                </c:pt>
                <c:pt idx="194">
                  <c:v>0.24374505377275268</c:v>
                </c:pt>
                <c:pt idx="195">
                  <c:v>0.24252090911845103</c:v>
                </c:pt>
                <c:pt idx="196">
                  <c:v>0.24132914837286787</c:v>
                </c:pt>
                <c:pt idx="197">
                  <c:v>0.24016901855221315</c:v>
                </c:pt>
                <c:pt idx="198">
                  <c:v>0.23903977839904</c:v>
                </c:pt>
                <c:pt idx="199">
                  <c:v>0.23794069854205332</c:v>
                </c:pt>
                <c:pt idx="200">
                  <c:v>0.23687106162982374</c:v>
                </c:pt>
                <c:pt idx="201">
                  <c:v>0.23583016243982949</c:v>
                </c:pt>
                <c:pt idx="202">
                  <c:v>0.23481730796421774</c:v>
                </c:pt>
                <c:pt idx="203">
                  <c:v>0.23383181747362702</c:v>
                </c:pt>
                <c:pt idx="204">
                  <c:v>0.23287302256037201</c:v>
                </c:pt>
                <c:pt idx="205">
                  <c:v>0.23194026716225116</c:v>
                </c:pt>
                <c:pt idx="206">
                  <c:v>0.23103290756818887</c:v>
                </c:pt>
                <c:pt idx="207">
                  <c:v>0.23015031240688472</c:v>
                </c:pt>
                <c:pt idx="208">
                  <c:v>0.22929186261959195</c:v>
                </c:pt>
                <c:pt idx="209">
                  <c:v>0.22845695141810893</c:v>
                </c:pt>
                <c:pt idx="210">
                  <c:v>0.22764498422902113</c:v>
                </c:pt>
                <c:pt idx="211">
                  <c:v>0.22685537862518601</c:v>
                </c:pt>
                <c:pt idx="212">
                  <c:v>0.22608756424541251</c:v>
                </c:pt>
                <c:pt idx="213">
                  <c:v>0.2253409827032451</c:v>
                </c:pt>
                <c:pt idx="214">
                  <c:v>0.22461508748571843</c:v>
                </c:pt>
                <c:pt idx="215">
                  <c:v>0.22390934384290892</c:v>
                </c:pt>
                <c:pt idx="216">
                  <c:v>0.22322322866907263</c:v>
                </c:pt>
                <c:pt idx="217">
                  <c:v>0.22255623037611408</c:v>
                </c:pt>
                <c:pt idx="218">
                  <c:v>0.22190784876010056</c:v>
                </c:pt>
                <c:pt idx="219">
                  <c:v>0.22127759486149279</c:v>
                </c:pt>
                <c:pt idx="220">
                  <c:v>0.22066499081973126</c:v>
                </c:pt>
                <c:pt idx="221">
                  <c:v>0.2200695697227838</c:v>
                </c:pt>
                <c:pt idx="222">
                  <c:v>0.21949087545222223</c:v>
                </c:pt>
                <c:pt idx="223">
                  <c:v>0.21892846252436896</c:v>
                </c:pt>
                <c:pt idx="224">
                  <c:v>0.21838189592802051</c:v>
                </c:pt>
                <c:pt idx="225">
                  <c:v>0.2178507509592259</c:v>
                </c:pt>
                <c:pt idx="226">
                  <c:v>0.21733461305356841</c:v>
                </c:pt>
                <c:pt idx="227">
                  <c:v>0.21683307761637469</c:v>
                </c:pt>
                <c:pt idx="228">
                  <c:v>0.21634574985124236</c:v>
                </c:pt>
                <c:pt idx="229">
                  <c:v>0.21587224458726198</c:v>
                </c:pt>
                <c:pt idx="230">
                  <c:v>0.21541218610527341</c:v>
                </c:pt>
                <c:pt idx="231">
                  <c:v>0.21496520796348362</c:v>
                </c:pt>
                <c:pt idx="232">
                  <c:v>0.21453095282274612</c:v>
                </c:pt>
                <c:pt idx="233">
                  <c:v>0.21410907227177819</c:v>
                </c:pt>
                <c:pt idx="234">
                  <c:v>0.21369922665258212</c:v>
                </c:pt>
                <c:pt idx="235">
                  <c:v>0.21330108488630534</c:v>
                </c:pt>
                <c:pt idx="236">
                  <c:v>0.21291432429976426</c:v>
                </c:pt>
                <c:pt idx="237">
                  <c:v>0.21253863045283891</c:v>
                </c:pt>
                <c:pt idx="238">
                  <c:v>0.21217369696692512</c:v>
                </c:pt>
                <c:pt idx="239">
                  <c:v>0.21181922535461847</c:v>
                </c:pt>
                <c:pt idx="240">
                  <c:v>0.21147492485079047</c:v>
                </c:pt>
                <c:pt idx="241">
                  <c:v>0.21114051224520036</c:v>
                </c:pt>
                <c:pt idx="242">
                  <c:v>0.21081571171677568</c:v>
                </c:pt>
                <c:pt idx="243">
                  <c:v>0.21050025466968228</c:v>
                </c:pt>
                <c:pt idx="244">
                  <c:v>0.21019387957128927</c:v>
                </c:pt>
                <c:pt idx="245">
                  <c:v>0.20989633179212985</c:v>
                </c:pt>
                <c:pt idx="246">
                  <c:v>0.20960736344794198</c:v>
                </c:pt>
                <c:pt idx="247">
                  <c:v>0.20932673324386641</c:v>
                </c:pt>
                <c:pt idx="248">
                  <c:v>0.2090542063208739</c:v>
                </c:pt>
                <c:pt idx="249">
                  <c:v>0.20878955410447456</c:v>
                </c:pt>
                <c:pt idx="250">
                  <c:v>0.20853255415576807</c:v>
                </c:pt>
                <c:pt idx="251">
                  <c:v>0.20828299002487338</c:v>
                </c:pt>
                <c:pt idx="252">
                  <c:v>0.20804065110677891</c:v>
                </c:pt>
                <c:pt idx="253">
                  <c:v>0.207805332499641</c:v>
                </c:pt>
                <c:pt idx="254">
                  <c:v>0.20757683486555695</c:v>
                </c:pt>
                <c:pt idx="255">
                  <c:v>0.20735496429383043</c:v>
                </c:pt>
                <c:pt idx="256">
                  <c:v>0.20713953216674499</c:v>
                </c:pt>
                <c:pt idx="257">
                  <c:v>0.20693035502785051</c:v>
                </c:pt>
                <c:pt idx="258">
                  <c:v>0.20672725445277049</c:v>
                </c:pt>
                <c:pt idx="259">
                  <c:v>0.2065300569225279</c:v>
                </c:pt>
                <c:pt idx="260">
                  <c:v>0.20633859369938801</c:v>
                </c:pt>
                <c:pt idx="261">
                  <c:v>0.20615270070520664</c:v>
                </c:pt>
                <c:pt idx="262">
                  <c:v>0.2059722184022782</c:v>
                </c:pt>
                <c:pt idx="263">
                  <c:v>0.20579699167666521</c:v>
                </c:pt>
                <c:pt idx="264">
                  <c:v>0.20562686972399613</c:v>
                </c:pt>
                <c:pt idx="265">
                  <c:v>0.20546170593771063</c:v>
                </c:pt>
                <c:pt idx="266">
                  <c:v>0.20530135779973044</c:v>
                </c:pt>
                <c:pt idx="267">
                  <c:v>0.20514568677353504</c:v>
                </c:pt>
                <c:pt idx="268">
                  <c:v>0.20499455819961324</c:v>
                </c:pt>
                <c:pt idx="269">
                  <c:v>0.2048478411932674</c:v>
                </c:pt>
                <c:pt idx="270">
                  <c:v>0.20470540854473721</c:v>
                </c:pt>
                <c:pt idx="271">
                  <c:v>0.20456713662161877</c:v>
                </c:pt>
                <c:pt idx="272">
                  <c:v>0.20443290527354199</c:v>
                </c:pt>
                <c:pt idx="273">
                  <c:v>0.20430259773907888</c:v>
                </c:pt>
                <c:pt idx="274">
                  <c:v>0.2041761005548467</c:v>
                </c:pt>
                <c:pt idx="275">
                  <c:v>0.204053303466773</c:v>
                </c:pt>
                <c:pt idx="276">
                  <c:v>0.20393409934348822</c:v>
                </c:pt>
                <c:pt idx="277">
                  <c:v>0.20381838409181061</c:v>
                </c:pt>
                <c:pt idx="278">
                  <c:v>0.20370605657428653</c:v>
                </c:pt>
                <c:pt idx="279">
                  <c:v>0.20359701852875292</c:v>
                </c:pt>
                <c:pt idx="280">
                  <c:v>0.20349117448988202</c:v>
                </c:pt>
                <c:pt idx="281">
                  <c:v>0.20338843171267476</c:v>
                </c:pt>
                <c:pt idx="282">
                  <c:v>0.20328870009786446</c:v>
                </c:pt>
                <c:pt idx="283">
                  <c:v>0.20319189211919522</c:v>
                </c:pt>
                <c:pt idx="284">
                  <c:v>0.20309792275253688</c:v>
                </c:pt>
                <c:pt idx="285">
                  <c:v>0.20300670940680057</c:v>
                </c:pt>
                <c:pt idx="286">
                  <c:v>0.20291817185661998</c:v>
                </c:pt>
                <c:pt idx="287">
                  <c:v>0.20283223217675719</c:v>
                </c:pt>
                <c:pt idx="288">
                  <c:v>0.2027488146782031</c:v>
                </c:pt>
                <c:pt idx="289">
                  <c:v>0.20266784584593067</c:v>
                </c:pt>
                <c:pt idx="290">
                  <c:v>0.20258925427826951</c:v>
                </c:pt>
                <c:pt idx="291">
                  <c:v>0.20251297062786355</c:v>
                </c:pt>
                <c:pt idx="292">
                  <c:v>0.20243892754417905</c:v>
                </c:pt>
                <c:pt idx="293">
                  <c:v>0.20236705961752577</c:v>
                </c:pt>
                <c:pt idx="294">
                  <c:v>0.20229730332456042</c:v>
                </c:pt>
                <c:pt idx="295">
                  <c:v>0.20222959697523379</c:v>
                </c:pt>
                <c:pt idx="296">
                  <c:v>0.20216388066115432</c:v>
                </c:pt>
                <c:pt idx="297">
                  <c:v>0.20210009620532815</c:v>
                </c:pt>
                <c:pt idx="298">
                  <c:v>0.20203818711325008</c:v>
                </c:pt>
                <c:pt idx="299">
                  <c:v>0.20197809852530774</c:v>
                </c:pt>
                <c:pt idx="300">
                  <c:v>0.20191977717047183</c:v>
                </c:pt>
                <c:pt idx="301">
                  <c:v>0.20186317132123746</c:v>
                </c:pt>
                <c:pt idx="302">
                  <c:v>0.20180823074979096</c:v>
                </c:pt>
                <c:pt idx="303">
                  <c:v>0.201754906685367</c:v>
                </c:pt>
                <c:pt idx="304">
                  <c:v>0.20170315177277143</c:v>
                </c:pt>
                <c:pt idx="305">
                  <c:v>0.20165292003203633</c:v>
                </c:pt>
                <c:pt idx="306">
                  <c:v>0.20160416681918436</c:v>
                </c:pt>
                <c:pt idx="307">
                  <c:v>0.20155684878806854</c:v>
                </c:pt>
                <c:pt idx="308">
                  <c:v>0.20151092385326574</c:v>
                </c:pt>
                <c:pt idx="309">
                  <c:v>0.20146635115399425</c:v>
                </c:pt>
                <c:pt idx="310">
                  <c:v>0.2014230910190288</c:v>
                </c:pt>
                <c:pt idx="311">
                  <c:v>0.20138110493258976</c:v>
                </c:pt>
                <c:pt idx="312">
                  <c:v>0.20134035550117951</c:v>
                </c:pt>
                <c:pt idx="313">
                  <c:v>0.20130080642134224</c:v>
                </c:pt>
                <c:pt idx="314">
                  <c:v>0.2012624224483231</c:v>
                </c:pt>
                <c:pt idx="315">
                  <c:v>0.2012251693656027</c:v>
                </c:pt>
                <c:pt idx="316">
                  <c:v>0.20118901395528468</c:v>
                </c:pt>
                <c:pt idx="317">
                  <c:v>0.201153923969314</c:v>
                </c:pt>
                <c:pt idx="318">
                  <c:v>0.20111986810150279</c:v>
                </c:pt>
                <c:pt idx="319">
                  <c:v>0.20108681596034314</c:v>
                </c:pt>
                <c:pt idx="320">
                  <c:v>0.20105473804258711</c:v>
                </c:pt>
                <c:pt idx="321">
                  <c:v>0.20102360570757033</c:v>
                </c:pt>
                <c:pt idx="322">
                  <c:v>0.20099339115226247</c:v>
                </c:pt>
                <c:pt idx="323">
                  <c:v>0.20096406738702319</c:v>
                </c:pt>
                <c:pt idx="324">
                  <c:v>0.20093560821204443</c:v>
                </c:pt>
                <c:pt idx="325">
                  <c:v>0.2009079881944624</c:v>
                </c:pt>
                <c:pt idx="326">
                  <c:v>0.20088118264611882</c:v>
                </c:pt>
                <c:pt idx="327">
                  <c:v>0.20085516760195363</c:v>
                </c:pt>
                <c:pt idx="328">
                  <c:v>0.20082991979901543</c:v>
                </c:pt>
                <c:pt idx="329">
                  <c:v>0.20080541665606849</c:v>
                </c:pt>
                <c:pt idx="330">
                  <c:v>0.20078163625378143</c:v>
                </c:pt>
                <c:pt idx="331">
                  <c:v>0.200758557315483</c:v>
                </c:pt>
                <c:pt idx="332">
                  <c:v>0.20073615918846821</c:v>
                </c:pt>
                <c:pt idx="333">
                  <c:v>0.2007144218258386</c:v>
                </c:pt>
                <c:pt idx="334">
                  <c:v>0.20069332576886342</c:v>
                </c:pt>
                <c:pt idx="335">
                  <c:v>0.20067285212984709</c:v>
                </c:pt>
                <c:pt idx="336">
                  <c:v>0.20065298257548819</c:v>
                </c:pt>
                <c:pt idx="337">
                  <c:v>0.2006336993107162</c:v>
                </c:pt>
                <c:pt idx="338">
                  <c:v>0.20061498506299336</c:v>
                </c:pt>
                <c:pt idx="339">
                  <c:v>0.20059682306706936</c:v>
                </c:pt>
                <c:pt idx="340">
                  <c:v>0.20057919705017319</c:v>
                </c:pt>
                <c:pt idx="341">
                  <c:v>0.20056209121763341</c:v>
                </c:pt>
                <c:pt idx="342">
                  <c:v>0.20054549023891255</c:v>
                </c:pt>
                <c:pt idx="343">
                  <c:v>0.20052937923404557</c:v>
                </c:pt>
                <c:pt idx="344">
                  <c:v>0.20051374376046871</c:v>
                </c:pt>
                <c:pt idx="345">
                  <c:v>0.20049856980023045</c:v>
                </c:pt>
                <c:pt idx="346">
                  <c:v>0.20048384374757139</c:v>
                </c:pt>
                <c:pt idx="347">
                  <c:v>0.20046955239686462</c:v>
                </c:pt>
                <c:pt idx="348">
                  <c:v>0.20045568293090535</c:v>
                </c:pt>
                <c:pt idx="349">
                  <c:v>0.20044222290953889</c:v>
                </c:pt>
                <c:pt idx="350">
                  <c:v>0.20042916025861929</c:v>
                </c:pt>
                <c:pt idx="351">
                  <c:v>0.20041648325928874</c:v>
                </c:pt>
                <c:pt idx="352">
                  <c:v>0.20040418053756728</c:v>
                </c:pt>
                <c:pt idx="353">
                  <c:v>0.20039224105424536</c:v>
                </c:pt>
                <c:pt idx="354">
                  <c:v>0.20038065409507075</c:v>
                </c:pt>
                <c:pt idx="355">
                  <c:v>0.20036940926121938</c:v>
                </c:pt>
                <c:pt idx="356">
                  <c:v>0.20035849646004486</c:v>
                </c:pt>
                <c:pt idx="357">
                  <c:v>0.20034790589609683</c:v>
                </c:pt>
                <c:pt idx="358">
                  <c:v>0.20033762806239999</c:v>
                </c:pt>
                <c:pt idx="359">
                  <c:v>0.20032765373198888</c:v>
                </c:pt>
                <c:pt idx="360">
                  <c:v>0.2003179739496872</c:v>
                </c:pt>
                <c:pt idx="361">
                  <c:v>0.20030858002412907</c:v>
                </c:pt>
                <c:pt idx="362">
                  <c:v>0.20029946352001185</c:v>
                </c:pt>
                <c:pt idx="363">
                  <c:v>0.20029061625057454</c:v>
                </c:pt>
                <c:pt idx="364">
                  <c:v>0.20028203027029692</c:v>
                </c:pt>
              </c:numCache>
            </c:numRef>
          </c:yVal>
          <c:smooth val="0"/>
          <c:extLst>
            <c:ext xmlns:c16="http://schemas.microsoft.com/office/drawing/2014/chart" uri="{C3380CC4-5D6E-409C-BE32-E72D297353CC}">
              <c16:uniqueId val="{00000000-B8CE-49CC-A527-C98A5E0CBCA1}"/>
            </c:ext>
          </c:extLst>
        </c:ser>
        <c:dLbls>
          <c:showLegendKey val="0"/>
          <c:showVal val="0"/>
          <c:showCatName val="0"/>
          <c:showSerName val="0"/>
          <c:showPercent val="0"/>
          <c:showBubbleSize val="0"/>
        </c:dLbls>
        <c:axId val="877810016"/>
        <c:axId val="877806272"/>
      </c:scatterChart>
      <c:valAx>
        <c:axId val="87781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06272"/>
        <c:crosses val="autoZero"/>
        <c:crossBetween val="midCat"/>
      </c:valAx>
      <c:valAx>
        <c:axId val="8778062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10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6890262134955"/>
          <c:y val="5.0925925925925923E-2"/>
          <c:w val="0.84011337585966306"/>
          <c:h val="0.8416746864975212"/>
        </c:manualLayout>
      </c:layout>
      <c:scatterChart>
        <c:scatterStyle val="smoothMarker"/>
        <c:varyColors val="0"/>
        <c:ser>
          <c:idx val="0"/>
          <c:order val="0"/>
          <c:spPr>
            <a:ln w="38100" cap="rnd">
              <a:solidFill>
                <a:schemeClr val="accent1"/>
              </a:solidFill>
              <a:round/>
            </a:ln>
            <a:effectLst/>
          </c:spPr>
          <c:marker>
            <c:symbol val="none"/>
          </c:marker>
          <c:xVal>
            <c:numRef>
              <c:f>'(4)'!$A$35:$A$399</c:f>
              <c:numCache>
                <c:formatCode>0</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'(4)'!$B$35:$B$399</c:f>
              <c:numCache>
                <c:formatCode>0%</c:formatCode>
                <c:ptCount val="365"/>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pt idx="34">
                  <c:v>0.2</c:v>
                </c:pt>
                <c:pt idx="35">
                  <c:v>0.2</c:v>
                </c:pt>
                <c:pt idx="36">
                  <c:v>0.2</c:v>
                </c:pt>
                <c:pt idx="37">
                  <c:v>0.2</c:v>
                </c:pt>
                <c:pt idx="38">
                  <c:v>0.2</c:v>
                </c:pt>
                <c:pt idx="39">
                  <c:v>0.2</c:v>
                </c:pt>
                <c:pt idx="40">
                  <c:v>0.2</c:v>
                </c:pt>
                <c:pt idx="41">
                  <c:v>0.2</c:v>
                </c:pt>
                <c:pt idx="42">
                  <c:v>0.2</c:v>
                </c:pt>
                <c:pt idx="43">
                  <c:v>0.2</c:v>
                </c:pt>
                <c:pt idx="44">
                  <c:v>0.2</c:v>
                </c:pt>
                <c:pt idx="45">
                  <c:v>0.2</c:v>
                </c:pt>
                <c:pt idx="46">
                  <c:v>0.2</c:v>
                </c:pt>
                <c:pt idx="47">
                  <c:v>0.2</c:v>
                </c:pt>
                <c:pt idx="48">
                  <c:v>0.2</c:v>
                </c:pt>
                <c:pt idx="49">
                  <c:v>0.2</c:v>
                </c:pt>
                <c:pt idx="50">
                  <c:v>0.2</c:v>
                </c:pt>
                <c:pt idx="51">
                  <c:v>0.2</c:v>
                </c:pt>
                <c:pt idx="52">
                  <c:v>0.2</c:v>
                </c:pt>
                <c:pt idx="53">
                  <c:v>0.2</c:v>
                </c:pt>
                <c:pt idx="54">
                  <c:v>0.2</c:v>
                </c:pt>
                <c:pt idx="55">
                  <c:v>0.2</c:v>
                </c:pt>
                <c:pt idx="56">
                  <c:v>0.2</c:v>
                </c:pt>
                <c:pt idx="57">
                  <c:v>0.2</c:v>
                </c:pt>
                <c:pt idx="58">
                  <c:v>0.2</c:v>
                </c:pt>
                <c:pt idx="59">
                  <c:v>0.2</c:v>
                </c:pt>
                <c:pt idx="60">
                  <c:v>0.2</c:v>
                </c:pt>
                <c:pt idx="61">
                  <c:v>0.2</c:v>
                </c:pt>
                <c:pt idx="62">
                  <c:v>0.2</c:v>
                </c:pt>
                <c:pt idx="63">
                  <c:v>0.2</c:v>
                </c:pt>
                <c:pt idx="64">
                  <c:v>0.2</c:v>
                </c:pt>
                <c:pt idx="65">
                  <c:v>0.2</c:v>
                </c:pt>
                <c:pt idx="66">
                  <c:v>0.2</c:v>
                </c:pt>
                <c:pt idx="67">
                  <c:v>0.2</c:v>
                </c:pt>
                <c:pt idx="68">
                  <c:v>0.2</c:v>
                </c:pt>
                <c:pt idx="69">
                  <c:v>0.2</c:v>
                </c:pt>
                <c:pt idx="70">
                  <c:v>0.2</c:v>
                </c:pt>
                <c:pt idx="71">
                  <c:v>0.2</c:v>
                </c:pt>
                <c:pt idx="72">
                  <c:v>0.2</c:v>
                </c:pt>
                <c:pt idx="73">
                  <c:v>0.2</c:v>
                </c:pt>
                <c:pt idx="74">
                  <c:v>0.2</c:v>
                </c:pt>
                <c:pt idx="75">
                  <c:v>0.2</c:v>
                </c:pt>
                <c:pt idx="76">
                  <c:v>0.2</c:v>
                </c:pt>
                <c:pt idx="77">
                  <c:v>0.2</c:v>
                </c:pt>
                <c:pt idx="78">
                  <c:v>0.2</c:v>
                </c:pt>
                <c:pt idx="79">
                  <c:v>0.2</c:v>
                </c:pt>
                <c:pt idx="80">
                  <c:v>0.2</c:v>
                </c:pt>
                <c:pt idx="81">
                  <c:v>0.2</c:v>
                </c:pt>
                <c:pt idx="82">
                  <c:v>0.2</c:v>
                </c:pt>
                <c:pt idx="83">
                  <c:v>0.2</c:v>
                </c:pt>
                <c:pt idx="84">
                  <c:v>0.2</c:v>
                </c:pt>
                <c:pt idx="85">
                  <c:v>0.2</c:v>
                </c:pt>
                <c:pt idx="86">
                  <c:v>0.2</c:v>
                </c:pt>
                <c:pt idx="87">
                  <c:v>0.2</c:v>
                </c:pt>
                <c:pt idx="88">
                  <c:v>0.2</c:v>
                </c:pt>
                <c:pt idx="89">
                  <c:v>0.2</c:v>
                </c:pt>
                <c:pt idx="90">
                  <c:v>0.2</c:v>
                </c:pt>
                <c:pt idx="91">
                  <c:v>0.2</c:v>
                </c:pt>
                <c:pt idx="92">
                  <c:v>0.2</c:v>
                </c:pt>
                <c:pt idx="93">
                  <c:v>0.2</c:v>
                </c:pt>
                <c:pt idx="94">
                  <c:v>0.2</c:v>
                </c:pt>
                <c:pt idx="95">
                  <c:v>0.2</c:v>
                </c:pt>
                <c:pt idx="96">
                  <c:v>0.2</c:v>
                </c:pt>
                <c:pt idx="97">
                  <c:v>0.2</c:v>
                </c:pt>
                <c:pt idx="98">
                  <c:v>0.2</c:v>
                </c:pt>
                <c:pt idx="99">
                  <c:v>0.2</c:v>
                </c:pt>
                <c:pt idx="100">
                  <c:v>0.2</c:v>
                </c:pt>
                <c:pt idx="101">
                  <c:v>0.2</c:v>
                </c:pt>
                <c:pt idx="102">
                  <c:v>0.2</c:v>
                </c:pt>
                <c:pt idx="103">
                  <c:v>0.2</c:v>
                </c:pt>
                <c:pt idx="104">
                  <c:v>0.2</c:v>
                </c:pt>
                <c:pt idx="105">
                  <c:v>0.2</c:v>
                </c:pt>
                <c:pt idx="106">
                  <c:v>0.2</c:v>
                </c:pt>
                <c:pt idx="107">
                  <c:v>0.2</c:v>
                </c:pt>
                <c:pt idx="108">
                  <c:v>0.2</c:v>
                </c:pt>
                <c:pt idx="109">
                  <c:v>0.2</c:v>
                </c:pt>
                <c:pt idx="110">
                  <c:v>0.2</c:v>
                </c:pt>
                <c:pt idx="111">
                  <c:v>0.2</c:v>
                </c:pt>
                <c:pt idx="112">
                  <c:v>0.2</c:v>
                </c:pt>
                <c:pt idx="113">
                  <c:v>0.2</c:v>
                </c:pt>
                <c:pt idx="114">
                  <c:v>0.2</c:v>
                </c:pt>
                <c:pt idx="115">
                  <c:v>0.2</c:v>
                </c:pt>
                <c:pt idx="116">
                  <c:v>0.2</c:v>
                </c:pt>
                <c:pt idx="117">
                  <c:v>0.2</c:v>
                </c:pt>
                <c:pt idx="118">
                  <c:v>0.2</c:v>
                </c:pt>
                <c:pt idx="119">
                  <c:v>0.2</c:v>
                </c:pt>
                <c:pt idx="120">
                  <c:v>0.2</c:v>
                </c:pt>
                <c:pt idx="121">
                  <c:v>0.2</c:v>
                </c:pt>
                <c:pt idx="122">
                  <c:v>0.2</c:v>
                </c:pt>
                <c:pt idx="123">
                  <c:v>0.2</c:v>
                </c:pt>
                <c:pt idx="124">
                  <c:v>0.2</c:v>
                </c:pt>
                <c:pt idx="125">
                  <c:v>0.2</c:v>
                </c:pt>
                <c:pt idx="126">
                  <c:v>0.2</c:v>
                </c:pt>
                <c:pt idx="127">
                  <c:v>0.2</c:v>
                </c:pt>
                <c:pt idx="128">
                  <c:v>0.2</c:v>
                </c:pt>
                <c:pt idx="129">
                  <c:v>0.2</c:v>
                </c:pt>
                <c:pt idx="130">
                  <c:v>0.2</c:v>
                </c:pt>
                <c:pt idx="131">
                  <c:v>0.2</c:v>
                </c:pt>
                <c:pt idx="132">
                  <c:v>0.2</c:v>
                </c:pt>
                <c:pt idx="133">
                  <c:v>0.2</c:v>
                </c:pt>
                <c:pt idx="134">
                  <c:v>0.2</c:v>
                </c:pt>
                <c:pt idx="135">
                  <c:v>0.2</c:v>
                </c:pt>
                <c:pt idx="136">
                  <c:v>0.2</c:v>
                </c:pt>
                <c:pt idx="137">
                  <c:v>0.2</c:v>
                </c:pt>
                <c:pt idx="138">
                  <c:v>0.2</c:v>
                </c:pt>
                <c:pt idx="139">
                  <c:v>0.2</c:v>
                </c:pt>
                <c:pt idx="140">
                  <c:v>0.2</c:v>
                </c:pt>
                <c:pt idx="141">
                  <c:v>0.2</c:v>
                </c:pt>
                <c:pt idx="142">
                  <c:v>0.2</c:v>
                </c:pt>
                <c:pt idx="143">
                  <c:v>0.2</c:v>
                </c:pt>
                <c:pt idx="144">
                  <c:v>0.2</c:v>
                </c:pt>
                <c:pt idx="145">
                  <c:v>0.2</c:v>
                </c:pt>
                <c:pt idx="146">
                  <c:v>0.2</c:v>
                </c:pt>
                <c:pt idx="147">
                  <c:v>0.2</c:v>
                </c:pt>
                <c:pt idx="148">
                  <c:v>0.2</c:v>
                </c:pt>
                <c:pt idx="149">
                  <c:v>0.2</c:v>
                </c:pt>
                <c:pt idx="150">
                  <c:v>0.2</c:v>
                </c:pt>
                <c:pt idx="151">
                  <c:v>0.2</c:v>
                </c:pt>
                <c:pt idx="152">
                  <c:v>0.2</c:v>
                </c:pt>
                <c:pt idx="153">
                  <c:v>0.2</c:v>
                </c:pt>
                <c:pt idx="154">
                  <c:v>0.2</c:v>
                </c:pt>
                <c:pt idx="155">
                  <c:v>0.2</c:v>
                </c:pt>
                <c:pt idx="156">
                  <c:v>0.2</c:v>
                </c:pt>
                <c:pt idx="157">
                  <c:v>0.2</c:v>
                </c:pt>
                <c:pt idx="158">
                  <c:v>0.2</c:v>
                </c:pt>
                <c:pt idx="159">
                  <c:v>0.2</c:v>
                </c:pt>
                <c:pt idx="160">
                  <c:v>0.2</c:v>
                </c:pt>
                <c:pt idx="161">
                  <c:v>0.2</c:v>
                </c:pt>
                <c:pt idx="162">
                  <c:v>0.2</c:v>
                </c:pt>
                <c:pt idx="163">
                  <c:v>0.2</c:v>
                </c:pt>
                <c:pt idx="164">
                  <c:v>0.2</c:v>
                </c:pt>
                <c:pt idx="165">
                  <c:v>0.2</c:v>
                </c:pt>
                <c:pt idx="166">
                  <c:v>0.2</c:v>
                </c:pt>
                <c:pt idx="167">
                  <c:v>0.2</c:v>
                </c:pt>
                <c:pt idx="168">
                  <c:v>0.2</c:v>
                </c:pt>
                <c:pt idx="169">
                  <c:v>0.2</c:v>
                </c:pt>
                <c:pt idx="170">
                  <c:v>0.2</c:v>
                </c:pt>
                <c:pt idx="171">
                  <c:v>0.2</c:v>
                </c:pt>
                <c:pt idx="172">
                  <c:v>0.2</c:v>
                </c:pt>
                <c:pt idx="173">
                  <c:v>0.2</c:v>
                </c:pt>
                <c:pt idx="174">
                  <c:v>0.2</c:v>
                </c:pt>
                <c:pt idx="175">
                  <c:v>0.2</c:v>
                </c:pt>
                <c:pt idx="176">
                  <c:v>0.2</c:v>
                </c:pt>
                <c:pt idx="177">
                  <c:v>0.2</c:v>
                </c:pt>
                <c:pt idx="178">
                  <c:v>0.2</c:v>
                </c:pt>
                <c:pt idx="179">
                  <c:v>0.2</c:v>
                </c:pt>
                <c:pt idx="180">
                  <c:v>0.2</c:v>
                </c:pt>
                <c:pt idx="181">
                  <c:v>0.2</c:v>
                </c:pt>
                <c:pt idx="182">
                  <c:v>0.2</c:v>
                </c:pt>
                <c:pt idx="183">
                  <c:v>0.2</c:v>
                </c:pt>
                <c:pt idx="184">
                  <c:v>0.2</c:v>
                </c:pt>
                <c:pt idx="185">
                  <c:v>0.2</c:v>
                </c:pt>
                <c:pt idx="186">
                  <c:v>0.2</c:v>
                </c:pt>
                <c:pt idx="187">
                  <c:v>0.2</c:v>
                </c:pt>
                <c:pt idx="188">
                  <c:v>0.2</c:v>
                </c:pt>
                <c:pt idx="189">
                  <c:v>0.2</c:v>
                </c:pt>
                <c:pt idx="190">
                  <c:v>0.2</c:v>
                </c:pt>
                <c:pt idx="191">
                  <c:v>0.2</c:v>
                </c:pt>
                <c:pt idx="192">
                  <c:v>0.2</c:v>
                </c:pt>
                <c:pt idx="193">
                  <c:v>0.2</c:v>
                </c:pt>
                <c:pt idx="194">
                  <c:v>0.2</c:v>
                </c:pt>
                <c:pt idx="195">
                  <c:v>0.2</c:v>
                </c:pt>
                <c:pt idx="196">
                  <c:v>0.2</c:v>
                </c:pt>
                <c:pt idx="197">
                  <c:v>0.2</c:v>
                </c:pt>
                <c:pt idx="198">
                  <c:v>0.2</c:v>
                </c:pt>
                <c:pt idx="199">
                  <c:v>0.2</c:v>
                </c:pt>
                <c:pt idx="200">
                  <c:v>0.2</c:v>
                </c:pt>
                <c:pt idx="201">
                  <c:v>0.2</c:v>
                </c:pt>
                <c:pt idx="202">
                  <c:v>0.2</c:v>
                </c:pt>
                <c:pt idx="203">
                  <c:v>0.2</c:v>
                </c:pt>
                <c:pt idx="204">
                  <c:v>0.2</c:v>
                </c:pt>
                <c:pt idx="205">
                  <c:v>0.2</c:v>
                </c:pt>
                <c:pt idx="206">
                  <c:v>0.2</c:v>
                </c:pt>
                <c:pt idx="207">
                  <c:v>0.2</c:v>
                </c:pt>
                <c:pt idx="208">
                  <c:v>0.2</c:v>
                </c:pt>
                <c:pt idx="209">
                  <c:v>0.2</c:v>
                </c:pt>
                <c:pt idx="210">
                  <c:v>0.2</c:v>
                </c:pt>
                <c:pt idx="211">
                  <c:v>0.2</c:v>
                </c:pt>
                <c:pt idx="212">
                  <c:v>0.2</c:v>
                </c:pt>
                <c:pt idx="213">
                  <c:v>0.2</c:v>
                </c:pt>
                <c:pt idx="214">
                  <c:v>0.2</c:v>
                </c:pt>
                <c:pt idx="215">
                  <c:v>0.2</c:v>
                </c:pt>
                <c:pt idx="216">
                  <c:v>0.2</c:v>
                </c:pt>
                <c:pt idx="217">
                  <c:v>0.2</c:v>
                </c:pt>
                <c:pt idx="218">
                  <c:v>0.2</c:v>
                </c:pt>
                <c:pt idx="219">
                  <c:v>0.2</c:v>
                </c:pt>
                <c:pt idx="220">
                  <c:v>0.2</c:v>
                </c:pt>
                <c:pt idx="221">
                  <c:v>0.2</c:v>
                </c:pt>
                <c:pt idx="222">
                  <c:v>0.2</c:v>
                </c:pt>
                <c:pt idx="223">
                  <c:v>0.2</c:v>
                </c:pt>
                <c:pt idx="224">
                  <c:v>0.2</c:v>
                </c:pt>
                <c:pt idx="225">
                  <c:v>0.2</c:v>
                </c:pt>
                <c:pt idx="226">
                  <c:v>0.2</c:v>
                </c:pt>
                <c:pt idx="227">
                  <c:v>0.2</c:v>
                </c:pt>
                <c:pt idx="228">
                  <c:v>0.2</c:v>
                </c:pt>
                <c:pt idx="229">
                  <c:v>0.2</c:v>
                </c:pt>
                <c:pt idx="230">
                  <c:v>0.2</c:v>
                </c:pt>
                <c:pt idx="231">
                  <c:v>0.2</c:v>
                </c:pt>
                <c:pt idx="232">
                  <c:v>0.2</c:v>
                </c:pt>
                <c:pt idx="233">
                  <c:v>0.2</c:v>
                </c:pt>
                <c:pt idx="234">
                  <c:v>0.2</c:v>
                </c:pt>
                <c:pt idx="235">
                  <c:v>0.2</c:v>
                </c:pt>
                <c:pt idx="236">
                  <c:v>0.2</c:v>
                </c:pt>
                <c:pt idx="237">
                  <c:v>0.2</c:v>
                </c:pt>
                <c:pt idx="238">
                  <c:v>0.2</c:v>
                </c:pt>
                <c:pt idx="239">
                  <c:v>0.2</c:v>
                </c:pt>
                <c:pt idx="240">
                  <c:v>0.2</c:v>
                </c:pt>
                <c:pt idx="241">
                  <c:v>0.2</c:v>
                </c:pt>
                <c:pt idx="242">
                  <c:v>0.2</c:v>
                </c:pt>
                <c:pt idx="243">
                  <c:v>0.2</c:v>
                </c:pt>
                <c:pt idx="244">
                  <c:v>0.2</c:v>
                </c:pt>
                <c:pt idx="245">
                  <c:v>0.2</c:v>
                </c:pt>
                <c:pt idx="246">
                  <c:v>0.2</c:v>
                </c:pt>
                <c:pt idx="247">
                  <c:v>0.2</c:v>
                </c:pt>
                <c:pt idx="248">
                  <c:v>0.2</c:v>
                </c:pt>
                <c:pt idx="249">
                  <c:v>0.2</c:v>
                </c:pt>
                <c:pt idx="250">
                  <c:v>0.2</c:v>
                </c:pt>
                <c:pt idx="251">
                  <c:v>0.2</c:v>
                </c:pt>
                <c:pt idx="252">
                  <c:v>0.2</c:v>
                </c:pt>
                <c:pt idx="253">
                  <c:v>0.2</c:v>
                </c:pt>
                <c:pt idx="254">
                  <c:v>0.2</c:v>
                </c:pt>
                <c:pt idx="255">
                  <c:v>0.2</c:v>
                </c:pt>
                <c:pt idx="256">
                  <c:v>0.2</c:v>
                </c:pt>
                <c:pt idx="257">
                  <c:v>0.2</c:v>
                </c:pt>
                <c:pt idx="258">
                  <c:v>0.2</c:v>
                </c:pt>
                <c:pt idx="259">
                  <c:v>0.2</c:v>
                </c:pt>
                <c:pt idx="260">
                  <c:v>0.2</c:v>
                </c:pt>
                <c:pt idx="261">
                  <c:v>0.2</c:v>
                </c:pt>
                <c:pt idx="262">
                  <c:v>0.2</c:v>
                </c:pt>
                <c:pt idx="263">
                  <c:v>0.2</c:v>
                </c:pt>
                <c:pt idx="264">
                  <c:v>0.2</c:v>
                </c:pt>
                <c:pt idx="265">
                  <c:v>0.2</c:v>
                </c:pt>
                <c:pt idx="266">
                  <c:v>0.2</c:v>
                </c:pt>
                <c:pt idx="267">
                  <c:v>0.2</c:v>
                </c:pt>
                <c:pt idx="268">
                  <c:v>0.2</c:v>
                </c:pt>
                <c:pt idx="269">
                  <c:v>0.2</c:v>
                </c:pt>
                <c:pt idx="270">
                  <c:v>0.2</c:v>
                </c:pt>
                <c:pt idx="271">
                  <c:v>0.2</c:v>
                </c:pt>
                <c:pt idx="272">
                  <c:v>0.2</c:v>
                </c:pt>
                <c:pt idx="273">
                  <c:v>0.2</c:v>
                </c:pt>
                <c:pt idx="274">
                  <c:v>0.2</c:v>
                </c:pt>
                <c:pt idx="275">
                  <c:v>0.2</c:v>
                </c:pt>
                <c:pt idx="276">
                  <c:v>0.2</c:v>
                </c:pt>
                <c:pt idx="277">
                  <c:v>0.2</c:v>
                </c:pt>
                <c:pt idx="278">
                  <c:v>0.2</c:v>
                </c:pt>
                <c:pt idx="279">
                  <c:v>0.2</c:v>
                </c:pt>
                <c:pt idx="280">
                  <c:v>0.2</c:v>
                </c:pt>
                <c:pt idx="281">
                  <c:v>0.2</c:v>
                </c:pt>
                <c:pt idx="282">
                  <c:v>0.2</c:v>
                </c:pt>
                <c:pt idx="283">
                  <c:v>0.2</c:v>
                </c:pt>
                <c:pt idx="284">
                  <c:v>0.2</c:v>
                </c:pt>
                <c:pt idx="285">
                  <c:v>0.2</c:v>
                </c:pt>
                <c:pt idx="286">
                  <c:v>0.2</c:v>
                </c:pt>
                <c:pt idx="287">
                  <c:v>0.2</c:v>
                </c:pt>
                <c:pt idx="288">
                  <c:v>0.2</c:v>
                </c:pt>
                <c:pt idx="289">
                  <c:v>0.2</c:v>
                </c:pt>
                <c:pt idx="290">
                  <c:v>0.2</c:v>
                </c:pt>
                <c:pt idx="291">
                  <c:v>0.2</c:v>
                </c:pt>
                <c:pt idx="292">
                  <c:v>0.2</c:v>
                </c:pt>
                <c:pt idx="293">
                  <c:v>0.2</c:v>
                </c:pt>
                <c:pt idx="294">
                  <c:v>0.2</c:v>
                </c:pt>
                <c:pt idx="295">
                  <c:v>0.2</c:v>
                </c:pt>
                <c:pt idx="296">
                  <c:v>0.2</c:v>
                </c:pt>
                <c:pt idx="297">
                  <c:v>0.2</c:v>
                </c:pt>
                <c:pt idx="298">
                  <c:v>0.2</c:v>
                </c:pt>
                <c:pt idx="299">
                  <c:v>0.2</c:v>
                </c:pt>
                <c:pt idx="300">
                  <c:v>0.2</c:v>
                </c:pt>
                <c:pt idx="301">
                  <c:v>0.2</c:v>
                </c:pt>
                <c:pt idx="302">
                  <c:v>0.2</c:v>
                </c:pt>
                <c:pt idx="303">
                  <c:v>0.2</c:v>
                </c:pt>
                <c:pt idx="304">
                  <c:v>0.2</c:v>
                </c:pt>
                <c:pt idx="305">
                  <c:v>0.2</c:v>
                </c:pt>
                <c:pt idx="306">
                  <c:v>0.2</c:v>
                </c:pt>
                <c:pt idx="307">
                  <c:v>0.2</c:v>
                </c:pt>
                <c:pt idx="308">
                  <c:v>0.2</c:v>
                </c:pt>
                <c:pt idx="309">
                  <c:v>0.2</c:v>
                </c:pt>
                <c:pt idx="310">
                  <c:v>0.2</c:v>
                </c:pt>
                <c:pt idx="311">
                  <c:v>0.2</c:v>
                </c:pt>
                <c:pt idx="312">
                  <c:v>0.2</c:v>
                </c:pt>
                <c:pt idx="313">
                  <c:v>0.2</c:v>
                </c:pt>
                <c:pt idx="314">
                  <c:v>0.2</c:v>
                </c:pt>
                <c:pt idx="315">
                  <c:v>0.2</c:v>
                </c:pt>
                <c:pt idx="316">
                  <c:v>0.2</c:v>
                </c:pt>
                <c:pt idx="317">
                  <c:v>0.2</c:v>
                </c:pt>
                <c:pt idx="318">
                  <c:v>0.2</c:v>
                </c:pt>
                <c:pt idx="319">
                  <c:v>0.2</c:v>
                </c:pt>
                <c:pt idx="320">
                  <c:v>0.2</c:v>
                </c:pt>
                <c:pt idx="321">
                  <c:v>0.2</c:v>
                </c:pt>
                <c:pt idx="322">
                  <c:v>0.2</c:v>
                </c:pt>
                <c:pt idx="323">
                  <c:v>0.2</c:v>
                </c:pt>
                <c:pt idx="324">
                  <c:v>0.2</c:v>
                </c:pt>
                <c:pt idx="325">
                  <c:v>0.2</c:v>
                </c:pt>
                <c:pt idx="326">
                  <c:v>0.2</c:v>
                </c:pt>
                <c:pt idx="327">
                  <c:v>0.2</c:v>
                </c:pt>
                <c:pt idx="328">
                  <c:v>0.2</c:v>
                </c:pt>
                <c:pt idx="329">
                  <c:v>0.2</c:v>
                </c:pt>
                <c:pt idx="330">
                  <c:v>0.2</c:v>
                </c:pt>
                <c:pt idx="331">
                  <c:v>0.2</c:v>
                </c:pt>
                <c:pt idx="332">
                  <c:v>0.2</c:v>
                </c:pt>
                <c:pt idx="333">
                  <c:v>0.2</c:v>
                </c:pt>
                <c:pt idx="334">
                  <c:v>0.2</c:v>
                </c:pt>
                <c:pt idx="335">
                  <c:v>0.2</c:v>
                </c:pt>
                <c:pt idx="336">
                  <c:v>0.2</c:v>
                </c:pt>
                <c:pt idx="337">
                  <c:v>0.2</c:v>
                </c:pt>
                <c:pt idx="338">
                  <c:v>0.2</c:v>
                </c:pt>
                <c:pt idx="339">
                  <c:v>0.2</c:v>
                </c:pt>
                <c:pt idx="340">
                  <c:v>0.2</c:v>
                </c:pt>
                <c:pt idx="341">
                  <c:v>0.2</c:v>
                </c:pt>
                <c:pt idx="342">
                  <c:v>0.2</c:v>
                </c:pt>
                <c:pt idx="343">
                  <c:v>0.2</c:v>
                </c:pt>
                <c:pt idx="344">
                  <c:v>0.2</c:v>
                </c:pt>
                <c:pt idx="345">
                  <c:v>0.2</c:v>
                </c:pt>
                <c:pt idx="346">
                  <c:v>0.2</c:v>
                </c:pt>
                <c:pt idx="347">
                  <c:v>0.2</c:v>
                </c:pt>
                <c:pt idx="348">
                  <c:v>0.2</c:v>
                </c:pt>
                <c:pt idx="349">
                  <c:v>0.2</c:v>
                </c:pt>
                <c:pt idx="350">
                  <c:v>0.2</c:v>
                </c:pt>
                <c:pt idx="351">
                  <c:v>0.2</c:v>
                </c:pt>
                <c:pt idx="352">
                  <c:v>0.2</c:v>
                </c:pt>
                <c:pt idx="353">
                  <c:v>0.2</c:v>
                </c:pt>
                <c:pt idx="354">
                  <c:v>0.2</c:v>
                </c:pt>
                <c:pt idx="355">
                  <c:v>0.2</c:v>
                </c:pt>
                <c:pt idx="356">
                  <c:v>0.2</c:v>
                </c:pt>
                <c:pt idx="357">
                  <c:v>0.2</c:v>
                </c:pt>
                <c:pt idx="358">
                  <c:v>0.2</c:v>
                </c:pt>
                <c:pt idx="359">
                  <c:v>0.2</c:v>
                </c:pt>
                <c:pt idx="360">
                  <c:v>0.2</c:v>
                </c:pt>
                <c:pt idx="361">
                  <c:v>0.2</c:v>
                </c:pt>
                <c:pt idx="362">
                  <c:v>0.2</c:v>
                </c:pt>
                <c:pt idx="363">
                  <c:v>0.2</c:v>
                </c:pt>
                <c:pt idx="364">
                  <c:v>0.2</c:v>
                </c:pt>
              </c:numCache>
            </c:numRef>
          </c:yVal>
          <c:smooth val="0"/>
          <c:extLst>
            <c:ext xmlns:c16="http://schemas.microsoft.com/office/drawing/2014/chart" uri="{C3380CC4-5D6E-409C-BE32-E72D297353CC}">
              <c16:uniqueId val="{00000000-57EC-482C-832D-B9EF608BD95C}"/>
            </c:ext>
          </c:extLst>
        </c:ser>
        <c:dLbls>
          <c:showLegendKey val="0"/>
          <c:showVal val="0"/>
          <c:showCatName val="0"/>
          <c:showSerName val="0"/>
          <c:showPercent val="0"/>
          <c:showBubbleSize val="0"/>
        </c:dLbls>
        <c:axId val="877810016"/>
        <c:axId val="877806272"/>
      </c:scatterChart>
      <c:valAx>
        <c:axId val="87781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06272"/>
        <c:crosses val="autoZero"/>
        <c:crossBetween val="midCat"/>
      </c:valAx>
      <c:valAx>
        <c:axId val="8778062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10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6890262134955"/>
          <c:y val="5.0925925925925923E-2"/>
          <c:w val="0.84011337585966306"/>
          <c:h val="0.8416746864975212"/>
        </c:manualLayout>
      </c:layout>
      <c:scatterChart>
        <c:scatterStyle val="smoothMarker"/>
        <c:varyColors val="0"/>
        <c:ser>
          <c:idx val="0"/>
          <c:order val="0"/>
          <c:spPr>
            <a:ln w="38100" cap="rnd">
              <a:solidFill>
                <a:schemeClr val="accent1"/>
              </a:solidFill>
              <a:round/>
            </a:ln>
            <a:effectLst/>
          </c:spPr>
          <c:marker>
            <c:symbol val="none"/>
          </c:marker>
          <c:xVal>
            <c:numRef>
              <c:f>'(4)'!$A$35:$A$399</c:f>
              <c:numCache>
                <c:formatCode>0</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'(4)'!$C$35:$C$399</c:f>
              <c:numCache>
                <c:formatCode>0.0%</c:formatCode>
                <c:ptCount val="365"/>
                <c:pt idx="0">
                  <c:v>0.76096022160096011</c:v>
                </c:pt>
                <c:pt idx="1">
                  <c:v>0.75983098144778682</c:v>
                </c:pt>
                <c:pt idx="2">
                  <c:v>0.75867085162713221</c:v>
                </c:pt>
                <c:pt idx="3">
                  <c:v>0.75747909088154908</c:v>
                </c:pt>
                <c:pt idx="4">
                  <c:v>0.75625494622724743</c:v>
                </c:pt>
                <c:pt idx="5">
                  <c:v>0.75499765314146616</c:v>
                </c:pt>
                <c:pt idx="6">
                  <c:v>0.75370643577891128</c:v>
                </c:pt>
                <c:pt idx="7">
                  <c:v>0.75238050721879879</c:v>
                </c:pt>
                <c:pt idx="8">
                  <c:v>0.75101906974407362</c:v>
                </c:pt>
                <c:pt idx="9">
                  <c:v>0.74962131515440289</c:v>
                </c:pt>
                <c:pt idx="10">
                  <c:v>0.74818642511457156</c:v>
                </c:pt>
                <c:pt idx="11">
                  <c:v>0.74671357153992757</c:v>
                </c:pt>
                <c:pt idx="12">
                  <c:v>0.74520191702053917</c:v>
                </c:pt>
                <c:pt idx="13">
                  <c:v>0.74365061528574639</c:v>
                </c:pt>
                <c:pt idx="14">
                  <c:v>0.7420588117107858</c:v>
                </c:pt>
                <c:pt idx="15">
                  <c:v>0.74042564386717757</c:v>
                </c:pt>
                <c:pt idx="16">
                  <c:v>0.73875024211855034</c:v>
                </c:pt>
                <c:pt idx="17">
                  <c:v>0.73703173026357183</c:v>
                </c:pt>
                <c:pt idx="18">
                  <c:v>0.7352692262276278</c:v>
                </c:pt>
                <c:pt idx="19">
                  <c:v>0.73346184280486215</c:v>
                </c:pt>
                <c:pt idx="20">
                  <c:v>0.73160868845215488</c:v>
                </c:pt>
                <c:pt idx="21">
                  <c:v>0.72970886813655911</c:v>
                </c:pt>
                <c:pt idx="22">
                  <c:v>0.72776148423766418</c:v>
                </c:pt>
                <c:pt idx="23">
                  <c:v>0.72576563750627443</c:v>
                </c:pt>
                <c:pt idx="24">
                  <c:v>0.72372042808071246</c:v>
                </c:pt>
                <c:pt idx="25">
                  <c:v>0.72162495656195691</c:v>
                </c:pt>
                <c:pt idx="26">
                  <c:v>0.71947832514871457</c:v>
                </c:pt>
                <c:pt idx="27">
                  <c:v>0.7172796388334004</c:v>
                </c:pt>
                <c:pt idx="28">
                  <c:v>0.71502800665985955</c:v>
                </c:pt>
                <c:pt idx="29">
                  <c:v>0.71272254304350968</c:v>
                </c:pt>
                <c:pt idx="30">
                  <c:v>0.71036236915440787</c:v>
                </c:pt>
                <c:pt idx="31">
                  <c:v>0.70794661436356021</c:v>
                </c:pt>
                <c:pt idx="32">
                  <c:v>0.70547441775258435</c:v>
                </c:pt>
                <c:pt idx="33">
                  <c:v>0.70294492968661049</c:v>
                </c:pt>
                <c:pt idx="34">
                  <c:v>0.70035731345006691</c:v>
                </c:pt>
                <c:pt idx="35">
                  <c:v>0.69771074694473501</c:v>
                </c:pt>
                <c:pt idx="36">
                  <c:v>0.69500442444918142</c:v>
                </c:pt>
                <c:pt idx="37">
                  <c:v>0.69223755843837753</c:v>
                </c:pt>
                <c:pt idx="38">
                  <c:v>0.68940938146200481</c:v>
                </c:pt>
                <c:pt idx="39">
                  <c:v>0.68651914807960979</c:v>
                </c:pt>
                <c:pt idx="40">
                  <c:v>0.68356613685042777</c:v>
                </c:pt>
                <c:pt idx="41">
                  <c:v>0.68054965237532505</c:v>
                </c:pt>
                <c:pt idx="42">
                  <c:v>0.67746902738793113</c:v>
                </c:pt>
                <c:pt idx="43">
                  <c:v>0.67432362489163788</c:v>
                </c:pt>
                <c:pt idx="44">
                  <c:v>0.67111284033873186</c:v>
                </c:pt>
                <c:pt idx="45">
                  <c:v>0.66783610384750836</c:v>
                </c:pt>
                <c:pt idx="46">
                  <c:v>0.66449288245278515</c:v>
                </c:pt>
                <c:pt idx="47">
                  <c:v>0.66108268238479606</c:v>
                </c:pt>
                <c:pt idx="48">
                  <c:v>0.65760505137100278</c:v>
                </c:pt>
                <c:pt idx="49">
                  <c:v>0.65405958095491501</c:v>
                </c:pt>
                <c:pt idx="50">
                  <c:v>0.65044590882556297</c:v>
                </c:pt>
                <c:pt idx="51">
                  <c:v>0.64676372115082603</c:v>
                </c:pt>
                <c:pt idx="52">
                  <c:v>0.64301275490737675</c:v>
                </c:pt>
                <c:pt idx="53">
                  <c:v>0.63919280019957658</c:v>
                </c:pt>
                <c:pt idx="54">
                  <c:v>0.63530370255924218</c:v>
                </c:pt>
                <c:pt idx="55">
                  <c:v>0.63134536521780227</c:v>
                </c:pt>
                <c:pt idx="56">
                  <c:v>0.62731775134198831</c:v>
                </c:pt>
                <c:pt idx="57">
                  <c:v>0.62322088622384975</c:v>
                </c:pt>
                <c:pt idx="58">
                  <c:v>0.61905485941556304</c:v>
                </c:pt>
                <c:pt idx="59">
                  <c:v>0.61481982679921421</c:v>
                </c:pt>
                <c:pt idx="60">
                  <c:v>0.61051601258148436</c:v>
                </c:pt>
                <c:pt idx="61">
                  <c:v>0.60614371120296395</c:v>
                </c:pt>
                <c:pt idx="62">
                  <c:v>0.60170328915165616</c:v>
                </c:pt>
                <c:pt idx="63">
                  <c:v>0.59719518667012983</c:v>
                </c:pt>
                <c:pt idx="64">
                  <c:v>0.59261991934572322</c:v>
                </c:pt>
                <c:pt idx="65">
                  <c:v>0.58797807957321513</c:v>
                </c:pt>
                <c:pt idx="66">
                  <c:v>0.58327033787944527</c:v>
                </c:pt>
                <c:pt idx="67">
                  <c:v>0.57849744409951187</c:v>
                </c:pt>
                <c:pt idx="68">
                  <c:v>0.57366022839437802</c:v>
                </c:pt>
                <c:pt idx="69">
                  <c:v>0.56875960210000309</c:v>
                </c:pt>
                <c:pt idx="70">
                  <c:v>0.56379655839847287</c:v>
                </c:pt>
                <c:pt idx="71">
                  <c:v>0.55877217280203106</c:v>
                </c:pt>
                <c:pt idx="72">
                  <c:v>0.55368760344143053</c:v>
                </c:pt>
                <c:pt idx="73">
                  <c:v>0.5485440911506031</c:v>
                </c:pt>
                <c:pt idx="74">
                  <c:v>0.5433429593403144</c:v>
                </c:pt>
                <c:pt idx="75">
                  <c:v>0.53808561365420837</c:v>
                </c:pt>
                <c:pt idx="76">
                  <c:v>0.53277354140145616</c:v>
                </c:pt>
                <c:pt idx="77">
                  <c:v>0.52740831076110839</c:v>
                </c:pt>
                <c:pt idx="78">
                  <c:v>0.52199156975419558</c:v>
                </c:pt>
                <c:pt idx="79">
                  <c:v>0.51652504498063634</c:v>
                </c:pt>
                <c:pt idx="80">
                  <c:v>0.51101054011907354</c:v>
                </c:pt>
                <c:pt idx="81">
                  <c:v>0.5054499341888814</c:v>
                </c:pt>
                <c:pt idx="82">
                  <c:v>0.49984517957474345</c:v>
                </c:pt>
                <c:pt idx="83">
                  <c:v>0.4941982998153992</c:v>
                </c:pt>
                <c:pt idx="84">
                  <c:v>0.48851138715937759</c:v>
                </c:pt>
                <c:pt idx="85">
                  <c:v>0.48278659989178102</c:v>
                </c:pt>
                <c:pt idx="86">
                  <c:v>0.47702615943743026</c:v>
                </c:pt>
                <c:pt idx="87">
                  <c:v>0.47123234724693214</c:v>
                </c:pt>
                <c:pt idx="88">
                  <c:v>0.46540750147346899</c:v>
                </c:pt>
                <c:pt idx="89">
                  <c:v>0.45955401344932717</c:v>
                </c:pt>
                <c:pt idx="90">
                  <c:v>0.45367432397236346</c:v>
                </c:pt>
                <c:pt idx="91">
                  <c:v>0.44777091941375446</c:v>
                </c:pt>
                <c:pt idx="92">
                  <c:v>0.44184632765946019</c:v>
                </c:pt>
                <c:pt idx="93">
                  <c:v>0.4359031138988641</c:v>
                </c:pt>
                <c:pt idx="94">
                  <c:v>0.42994387627499969</c:v>
                </c:pt>
                <c:pt idx="95">
                  <c:v>0.42397124141165748</c:v>
                </c:pt>
                <c:pt idx="96">
                  <c:v>0.41798785983344011</c:v>
                </c:pt>
                <c:pt idx="97">
                  <c:v>0.41199640129552811</c:v>
                </c:pt>
                <c:pt idx="98">
                  <c:v>0.40599955004049626</c:v>
                </c:pt>
                <c:pt idx="99">
                  <c:v>0.4</c:v>
                </c:pt>
                <c:pt idx="100">
                  <c:v>0.39400044995950378</c:v>
                </c:pt>
                <c:pt idx="101">
                  <c:v>0.38800359870447204</c:v>
                </c:pt>
                <c:pt idx="102">
                  <c:v>0.38201214016655993</c:v>
                </c:pt>
                <c:pt idx="103">
                  <c:v>0.37602875858834262</c:v>
                </c:pt>
                <c:pt idx="104">
                  <c:v>0.37005612372500035</c:v>
                </c:pt>
                <c:pt idx="105">
                  <c:v>0.36409688610113594</c:v>
                </c:pt>
                <c:pt idx="106">
                  <c:v>0.3581536723405398</c:v>
                </c:pt>
                <c:pt idx="107">
                  <c:v>0.35222908058624569</c:v>
                </c:pt>
                <c:pt idx="108">
                  <c:v>0.34632567602763659</c:v>
                </c:pt>
                <c:pt idx="109">
                  <c:v>0.34044598655067282</c:v>
                </c:pt>
                <c:pt idx="110">
                  <c:v>0.33459249852653095</c:v>
                </c:pt>
                <c:pt idx="111">
                  <c:v>0.32876765275306791</c:v>
                </c:pt>
                <c:pt idx="112">
                  <c:v>0.32297384056256973</c:v>
                </c:pt>
                <c:pt idx="113">
                  <c:v>0.31721340010821897</c:v>
                </c:pt>
                <c:pt idx="114">
                  <c:v>0.3114886128406224</c:v>
                </c:pt>
                <c:pt idx="115">
                  <c:v>0.30580170018460084</c:v>
                </c:pt>
                <c:pt idx="116">
                  <c:v>0.3001548204252566</c:v>
                </c:pt>
                <c:pt idx="117">
                  <c:v>0.2945500658111187</c:v>
                </c:pt>
                <c:pt idx="118">
                  <c:v>0.28898945988092656</c:v>
                </c:pt>
                <c:pt idx="119">
                  <c:v>0.28347495501936371</c:v>
                </c:pt>
                <c:pt idx="120">
                  <c:v>0.27800843024580452</c:v>
                </c:pt>
                <c:pt idx="121">
                  <c:v>0.27259168923889165</c:v>
                </c:pt>
                <c:pt idx="122">
                  <c:v>0.26722645859854383</c:v>
                </c:pt>
                <c:pt idx="123">
                  <c:v>0.26191438634579173</c:v>
                </c:pt>
                <c:pt idx="124">
                  <c:v>0.25665704065968564</c:v>
                </c:pt>
                <c:pt idx="125">
                  <c:v>0.25145590884939689</c:v>
                </c:pt>
                <c:pt idx="126">
                  <c:v>0.24631239655856946</c:v>
                </c:pt>
                <c:pt idx="127">
                  <c:v>0.24122782719796901</c:v>
                </c:pt>
                <c:pt idx="128">
                  <c:v>0.23620344160152718</c:v>
                </c:pt>
                <c:pt idx="129">
                  <c:v>0.2312403978999969</c:v>
                </c:pt>
                <c:pt idx="130">
                  <c:v>0.22633977160562202</c:v>
                </c:pt>
                <c:pt idx="131">
                  <c:v>0.22150255590048815</c:v>
                </c:pt>
                <c:pt idx="132">
                  <c:v>0.21672966212055478</c:v>
                </c:pt>
                <c:pt idx="133">
                  <c:v>0.21202192042678494</c:v>
                </c:pt>
                <c:pt idx="134">
                  <c:v>0.20738008065427682</c:v>
                </c:pt>
                <c:pt idx="135">
                  <c:v>0.2028048133298703</c:v>
                </c:pt>
                <c:pt idx="136">
                  <c:v>0.19829671084834397</c:v>
                </c:pt>
                <c:pt idx="137">
                  <c:v>0.19385628879703615</c:v>
                </c:pt>
                <c:pt idx="138">
                  <c:v>0.18948398741851566</c:v>
                </c:pt>
                <c:pt idx="139">
                  <c:v>0.18518017320078597</c:v>
                </c:pt>
                <c:pt idx="140">
                  <c:v>0.180945140584437</c:v>
                </c:pt>
                <c:pt idx="141">
                  <c:v>0.17677911377615027</c:v>
                </c:pt>
                <c:pt idx="142">
                  <c:v>0.17268224865801163</c:v>
                </c:pt>
                <c:pt idx="143">
                  <c:v>0.16865463478219775</c:v>
                </c:pt>
                <c:pt idx="144">
                  <c:v>0.16469629744075798</c:v>
                </c:pt>
                <c:pt idx="145">
                  <c:v>0.16080719980042346</c:v>
                </c:pt>
                <c:pt idx="146">
                  <c:v>0.15698724509262335</c:v>
                </c:pt>
                <c:pt idx="147">
                  <c:v>0.15323627884917396</c:v>
                </c:pt>
                <c:pt idx="148">
                  <c:v>0.14955409117443708</c:v>
                </c:pt>
                <c:pt idx="149">
                  <c:v>0.14594041904508509</c:v>
                </c:pt>
                <c:pt idx="150">
                  <c:v>0.14239494862899724</c:v>
                </c:pt>
                <c:pt idx="151">
                  <c:v>0.13891731761520401</c:v>
                </c:pt>
                <c:pt idx="152">
                  <c:v>0.13550711754721495</c:v>
                </c:pt>
                <c:pt idx="153">
                  <c:v>0.13216389615249166</c:v>
                </c:pt>
                <c:pt idx="154">
                  <c:v>0.12888715966126824</c:v>
                </c:pt>
                <c:pt idx="155">
                  <c:v>0.12567637510836213</c:v>
                </c:pt>
                <c:pt idx="156">
                  <c:v>0.12253097261206891</c:v>
                </c:pt>
                <c:pt idx="157">
                  <c:v>0.11945034762467498</c:v>
                </c:pt>
                <c:pt idx="158">
                  <c:v>0.11643386314957223</c:v>
                </c:pt>
                <c:pt idx="159">
                  <c:v>0.11348085192039017</c:v>
                </c:pt>
                <c:pt idx="160">
                  <c:v>0.11059061853799523</c:v>
                </c:pt>
                <c:pt idx="161">
                  <c:v>0.10776244156162251</c:v>
                </c:pt>
                <c:pt idx="162">
                  <c:v>0.10499557555081873</c:v>
                </c:pt>
                <c:pt idx="163">
                  <c:v>0.10228925305526504</c:v>
                </c:pt>
                <c:pt idx="164">
                  <c:v>9.9642686549933135E-2</c:v>
                </c:pt>
                <c:pt idx="165">
                  <c:v>9.7055070313389544E-2</c:v>
                </c:pt>
                <c:pt idx="166">
                  <c:v>9.4525582247415682E-2</c:v>
                </c:pt>
                <c:pt idx="167">
                  <c:v>9.2053385636439888E-2</c:v>
                </c:pt>
                <c:pt idx="168">
                  <c:v>8.9637630845592231E-2</c:v>
                </c:pt>
                <c:pt idx="169">
                  <c:v>8.7277456956490349E-2</c:v>
                </c:pt>
                <c:pt idx="170">
                  <c:v>8.4971993340140453E-2</c:v>
                </c:pt>
                <c:pt idx="171">
                  <c:v>8.2720361166599699E-2</c:v>
                </c:pt>
                <c:pt idx="172">
                  <c:v>8.0521674851285502E-2</c:v>
                </c:pt>
                <c:pt idx="173">
                  <c:v>7.8375043438043246E-2</c:v>
                </c:pt>
                <c:pt idx="174">
                  <c:v>7.6279571919287567E-2</c:v>
                </c:pt>
                <c:pt idx="175">
                  <c:v>7.4234362493725572E-2</c:v>
                </c:pt>
                <c:pt idx="176">
                  <c:v>7.2238515762335795E-2</c:v>
                </c:pt>
                <c:pt idx="177">
                  <c:v>7.0291131863440978E-2</c:v>
                </c:pt>
                <c:pt idx="178">
                  <c:v>6.8391311547845127E-2</c:v>
                </c:pt>
                <c:pt idx="179">
                  <c:v>6.6538157195137879E-2</c:v>
                </c:pt>
                <c:pt idx="180">
                  <c:v>6.4730773772372269E-2</c:v>
                </c:pt>
                <c:pt idx="181">
                  <c:v>6.2968269736428092E-2</c:v>
                </c:pt>
                <c:pt idx="182">
                  <c:v>6.1249757881449707E-2</c:v>
                </c:pt>
                <c:pt idx="183">
                  <c:v>5.9574356132822449E-2</c:v>
                </c:pt>
                <c:pt idx="184">
                  <c:v>5.7941188289214199E-2</c:v>
                </c:pt>
                <c:pt idx="185">
                  <c:v>5.6349384714253596E-2</c:v>
                </c:pt>
                <c:pt idx="186">
                  <c:v>5.4798082979460809E-2</c:v>
                </c:pt>
                <c:pt idx="187">
                  <c:v>5.3286428460072525E-2</c:v>
                </c:pt>
                <c:pt idx="188">
                  <c:v>5.181357488542844E-2</c:v>
                </c:pt>
                <c:pt idx="189">
                  <c:v>5.0378684845597203E-2</c:v>
                </c:pt>
                <c:pt idx="190">
                  <c:v>4.8980930255926494E-2</c:v>
                </c:pt>
                <c:pt idx="191">
                  <c:v>4.7619492781201256E-2</c:v>
                </c:pt>
                <c:pt idx="192">
                  <c:v>4.6293564221088795E-2</c:v>
                </c:pt>
                <c:pt idx="193">
                  <c:v>4.500234685853384E-2</c:v>
                </c:pt>
                <c:pt idx="194">
                  <c:v>4.3745053772752666E-2</c:v>
                </c:pt>
                <c:pt idx="195">
                  <c:v>4.2520909118451036E-2</c:v>
                </c:pt>
                <c:pt idx="196">
                  <c:v>4.1329148372867858E-2</c:v>
                </c:pt>
                <c:pt idx="197">
                  <c:v>4.0169018552213137E-2</c:v>
                </c:pt>
                <c:pt idx="198">
                  <c:v>3.9039778399039986E-2</c:v>
                </c:pt>
                <c:pt idx="199">
                  <c:v>3.7940698542053314E-2</c:v>
                </c:pt>
                <c:pt idx="200">
                  <c:v>3.6871061629823745E-2</c:v>
                </c:pt>
                <c:pt idx="201">
                  <c:v>3.5830162439829484E-2</c:v>
                </c:pt>
                <c:pt idx="202">
                  <c:v>3.4817307964217739E-2</c:v>
                </c:pt>
                <c:pt idx="203">
                  <c:v>3.3831817473627006E-2</c:v>
                </c:pt>
                <c:pt idx="204">
                  <c:v>3.2873022560371994E-2</c:v>
                </c:pt>
                <c:pt idx="205">
                  <c:v>3.1940267162251158E-2</c:v>
                </c:pt>
                <c:pt idx="206">
                  <c:v>3.1032907568188862E-2</c:v>
                </c:pt>
                <c:pt idx="207">
                  <c:v>3.0150312406884705E-2</c:v>
                </c:pt>
                <c:pt idx="208">
                  <c:v>2.9291862619591935E-2</c:v>
                </c:pt>
                <c:pt idx="209">
                  <c:v>2.8456951418108913E-2</c:v>
                </c:pt>
                <c:pt idx="210">
                  <c:v>2.7644984229021133E-2</c:v>
                </c:pt>
                <c:pt idx="211">
                  <c:v>2.6855378625185989E-2</c:v>
                </c:pt>
                <c:pt idx="212">
                  <c:v>2.60875642454125E-2</c:v>
                </c:pt>
                <c:pt idx="213">
                  <c:v>2.5340982703245099E-2</c:v>
                </c:pt>
                <c:pt idx="214">
                  <c:v>2.4615087485718414E-2</c:v>
                </c:pt>
                <c:pt idx="215">
                  <c:v>2.3909343842908905E-2</c:v>
                </c:pt>
                <c:pt idx="216">
                  <c:v>2.3223228669072605E-2</c:v>
                </c:pt>
                <c:pt idx="217">
                  <c:v>2.2556230376114074E-2</c:v>
                </c:pt>
                <c:pt idx="218">
                  <c:v>2.1907848760100546E-2</c:v>
                </c:pt>
                <c:pt idx="219">
                  <c:v>2.1277594861492766E-2</c:v>
                </c:pt>
                <c:pt idx="220">
                  <c:v>2.0664990819731256E-2</c:v>
                </c:pt>
                <c:pt idx="221">
                  <c:v>2.0069569722783776E-2</c:v>
                </c:pt>
                <c:pt idx="222">
                  <c:v>1.9490875452222237E-2</c:v>
                </c:pt>
                <c:pt idx="223">
                  <c:v>1.8928462524368951E-2</c:v>
                </c:pt>
                <c:pt idx="224">
                  <c:v>1.838189592802051E-2</c:v>
                </c:pt>
                <c:pt idx="225">
                  <c:v>1.7850750959225881E-2</c:v>
                </c:pt>
                <c:pt idx="226">
                  <c:v>1.7334613053568405E-2</c:v>
                </c:pt>
                <c:pt idx="227">
                  <c:v>1.6833077616374672E-2</c:v>
                </c:pt>
                <c:pt idx="228">
                  <c:v>1.6345749851242354E-2</c:v>
                </c:pt>
                <c:pt idx="229">
                  <c:v>1.5872244587261976E-2</c:v>
                </c:pt>
                <c:pt idx="230">
                  <c:v>1.5412186105273395E-2</c:v>
                </c:pt>
                <c:pt idx="231">
                  <c:v>1.4965207963483619E-2</c:v>
                </c:pt>
                <c:pt idx="232">
                  <c:v>1.4530952822746102E-2</c:v>
                </c:pt>
                <c:pt idx="233">
                  <c:v>1.4109072271778178E-2</c:v>
                </c:pt>
                <c:pt idx="234">
                  <c:v>1.369922665258212E-2</c:v>
                </c:pt>
                <c:pt idx="235">
                  <c:v>1.3301084886305325E-2</c:v>
                </c:pt>
                <c:pt idx="236">
                  <c:v>1.2914324299764246E-2</c:v>
                </c:pt>
                <c:pt idx="237">
                  <c:v>1.2538630452838895E-2</c:v>
                </c:pt>
                <c:pt idx="238">
                  <c:v>1.2173696966925097E-2</c:v>
                </c:pt>
                <c:pt idx="239">
                  <c:v>1.1819225354618457E-2</c:v>
                </c:pt>
                <c:pt idx="240">
                  <c:v>1.147492485079047E-2</c:v>
                </c:pt>
                <c:pt idx="241">
                  <c:v>1.1140512245200363E-2</c:v>
                </c:pt>
                <c:pt idx="242">
                  <c:v>1.0815711716775667E-2</c:v>
                </c:pt>
                <c:pt idx="243">
                  <c:v>1.0500254669682275E-2</c:v>
                </c:pt>
                <c:pt idx="244">
                  <c:v>1.0193879571289255E-2</c:v>
                </c:pt>
                <c:pt idx="245">
                  <c:v>9.8963317921298543E-3</c:v>
                </c:pt>
                <c:pt idx="246">
                  <c:v>9.6073634479419759E-3</c:v>
                </c:pt>
                <c:pt idx="247">
                  <c:v>9.3267332438664152E-3</c:v>
                </c:pt>
                <c:pt idx="248">
                  <c:v>9.0542063208738817E-3</c:v>
                </c:pt>
                <c:pt idx="249">
                  <c:v>8.7895541044745503E-3</c:v>
                </c:pt>
                <c:pt idx="250">
                  <c:v>8.5325541557680577E-3</c:v>
                </c:pt>
                <c:pt idx="251">
                  <c:v>8.2829900248733608E-3</c:v>
                </c:pt>
                <c:pt idx="252">
                  <c:v>8.0406511067788958E-3</c:v>
                </c:pt>
                <c:pt idx="253">
                  <c:v>7.8053324996409934E-3</c:v>
                </c:pt>
                <c:pt idx="254">
                  <c:v>7.5768348655569362E-3</c:v>
                </c:pt>
                <c:pt idx="255">
                  <c:v>7.3549642938304238E-3</c:v>
                </c:pt>
                <c:pt idx="256">
                  <c:v>7.139532166744989E-3</c:v>
                </c:pt>
                <c:pt idx="257">
                  <c:v>6.9303550278505101E-3</c:v>
                </c:pt>
                <c:pt idx="258">
                  <c:v>6.7272544527704706E-3</c:v>
                </c:pt>
                <c:pt idx="259">
                  <c:v>6.530056922527905E-3</c:v>
                </c:pt>
                <c:pt idx="260">
                  <c:v>6.3385936993880067E-3</c:v>
                </c:pt>
                <c:pt idx="261">
                  <c:v>6.1527007052066375E-3</c:v>
                </c:pt>
                <c:pt idx="262">
                  <c:v>5.9722184022781739E-3</c:v>
                </c:pt>
                <c:pt idx="263">
                  <c:v>5.796991676665187E-3</c:v>
                </c:pt>
                <c:pt idx="264">
                  <c:v>5.6268697239961092E-3</c:v>
                </c:pt>
                <c:pt idx="265">
                  <c:v>5.461705937710626E-3</c:v>
                </c:pt>
                <c:pt idx="266">
                  <c:v>5.3013577997304221E-3</c:v>
                </c:pt>
                <c:pt idx="267">
                  <c:v>5.145686773535019E-3</c:v>
                </c:pt>
                <c:pt idx="268">
                  <c:v>4.994558199613231E-3</c:v>
                </c:pt>
                <c:pt idx="269">
                  <c:v>4.8478411932673998E-3</c:v>
                </c:pt>
                <c:pt idx="270">
                  <c:v>4.7054085447372001E-3</c:v>
                </c:pt>
                <c:pt idx="271">
                  <c:v>4.567136621618762E-3</c:v>
                </c:pt>
                <c:pt idx="272">
                  <c:v>4.4329052735419877E-3</c:v>
                </c:pt>
                <c:pt idx="273">
                  <c:v>4.302597739078884E-3</c:v>
                </c:pt>
                <c:pt idx="274">
                  <c:v>4.1761005548466732E-3</c:v>
                </c:pt>
                <c:pt idx="275">
                  <c:v>4.0533034667729955E-3</c:v>
                </c:pt>
                <c:pt idx="276">
                  <c:v>3.9340993434882066E-3</c:v>
                </c:pt>
                <c:pt idx="277">
                  <c:v>3.8183840918105897E-3</c:v>
                </c:pt>
                <c:pt idx="278">
                  <c:v>3.7060565742865316E-3</c:v>
                </c:pt>
                <c:pt idx="279">
                  <c:v>3.5970185287529156E-3</c:v>
                </c:pt>
                <c:pt idx="280">
                  <c:v>3.4911744898820096E-3</c:v>
                </c:pt>
                <c:pt idx="281">
                  <c:v>3.3884317126747555E-3</c:v>
                </c:pt>
                <c:pt idx="282">
                  <c:v>3.2887000978644391E-3</c:v>
                </c:pt>
                <c:pt idx="283">
                  <c:v>3.1918921191952166E-3</c:v>
                </c:pt>
                <c:pt idx="284">
                  <c:v>3.0979227525368639E-3</c:v>
                </c:pt>
                <c:pt idx="285">
                  <c:v>3.0067094068005674E-3</c:v>
                </c:pt>
                <c:pt idx="286">
                  <c:v>2.9181718566199779E-3</c:v>
                </c:pt>
                <c:pt idx="287">
                  <c:v>2.8322321767571879E-3</c:v>
                </c:pt>
                <c:pt idx="288">
                  <c:v>2.7488146782030931E-3</c:v>
                </c:pt>
                <c:pt idx="289">
                  <c:v>2.66784584593065E-3</c:v>
                </c:pt>
                <c:pt idx="290">
                  <c:v>2.5892542782695038E-3</c:v>
                </c:pt>
                <c:pt idx="291">
                  <c:v>2.5129706278635314E-3</c:v>
                </c:pt>
                <c:pt idx="292">
                  <c:v>2.4389275441790482E-3</c:v>
                </c:pt>
                <c:pt idx="293">
                  <c:v>2.3670596175257687E-3</c:v>
                </c:pt>
                <c:pt idx="294">
                  <c:v>2.297303324560396E-3</c:v>
                </c:pt>
                <c:pt idx="295">
                  <c:v>2.2295969752337721E-3</c:v>
                </c:pt>
                <c:pt idx="296">
                  <c:v>2.1638806611543162E-3</c:v>
                </c:pt>
                <c:pt idx="297">
                  <c:v>2.1000962053281391E-3</c:v>
                </c:pt>
                <c:pt idx="298">
                  <c:v>2.0381871132500785E-3</c:v>
                </c:pt>
                <c:pt idx="299">
                  <c:v>1.9780985253077255E-3</c:v>
                </c:pt>
                <c:pt idx="300">
                  <c:v>1.9197771704718037E-3</c:v>
                </c:pt>
                <c:pt idx="301">
                  <c:v>1.8631713212374557E-3</c:v>
                </c:pt>
                <c:pt idx="302">
                  <c:v>1.8082307497909512E-3</c:v>
                </c:pt>
                <c:pt idx="303">
                  <c:v>1.7549066853669972E-3</c:v>
                </c:pt>
                <c:pt idx="304">
                  <c:v>1.7031517727714275E-3</c:v>
                </c:pt>
                <c:pt idx="305">
                  <c:v>1.6529200320363202E-3</c:v>
                </c:pt>
                <c:pt idx="306">
                  <c:v>1.6041668191843607E-3</c:v>
                </c:pt>
                <c:pt idx="307">
                  <c:v>1.5568487880685212E-3</c:v>
                </c:pt>
                <c:pt idx="308">
                  <c:v>1.5109238532657445E-3</c:v>
                </c:pt>
                <c:pt idx="309">
                  <c:v>1.4663511539942499E-3</c:v>
                </c:pt>
                <c:pt idx="310">
                  <c:v>1.4230910190287994E-3</c:v>
                </c:pt>
                <c:pt idx="311">
                  <c:v>1.3811049325897608E-3</c:v>
                </c:pt>
                <c:pt idx="312">
                  <c:v>1.3403555011795021E-3</c:v>
                </c:pt>
                <c:pt idx="313">
                  <c:v>1.3008064213422266E-3</c:v>
                </c:pt>
                <c:pt idx="314">
                  <c:v>1.2624224483230861E-3</c:v>
                </c:pt>
                <c:pt idx="315">
                  <c:v>1.2251693656026852E-3</c:v>
                </c:pt>
                <c:pt idx="316">
                  <c:v>1.1890139552846791E-3</c:v>
                </c:pt>
                <c:pt idx="317">
                  <c:v>1.153923969313997E-3</c:v>
                </c:pt>
                <c:pt idx="318">
                  <c:v>1.1198681015027745E-3</c:v>
                </c:pt>
                <c:pt idx="319">
                  <c:v>1.0868159603431239E-3</c:v>
                </c:pt>
                <c:pt idx="320">
                  <c:v>1.0547380425871111E-3</c:v>
                </c:pt>
                <c:pt idx="321">
                  <c:v>1.0236057075703187E-3</c:v>
                </c:pt>
                <c:pt idx="322">
                  <c:v>9.9339115226246841E-4</c:v>
                </c:pt>
                <c:pt idx="323">
                  <c:v>9.6406738702317087E-4</c:v>
                </c:pt>
                <c:pt idx="324">
                  <c:v>9.3560821204441424E-4</c:v>
                </c:pt>
                <c:pt idx="325">
                  <c:v>9.0798819446238357E-4</c:v>
                </c:pt>
                <c:pt idx="326">
                  <c:v>8.8118264611880548E-4</c:v>
                </c:pt>
                <c:pt idx="327">
                  <c:v>8.5516760195361032E-4</c:v>
                </c:pt>
                <c:pt idx="328">
                  <c:v>8.2991979901541062E-4</c:v>
                </c:pt>
                <c:pt idx="329">
                  <c:v>8.0541665606848056E-4</c:v>
                </c:pt>
                <c:pt idx="330">
                  <c:v>7.8163625378140371E-4</c:v>
                </c:pt>
                <c:pt idx="331">
                  <c:v>7.5855731548299951E-4</c:v>
                </c:pt>
                <c:pt idx="332">
                  <c:v>7.3615918846821067E-4</c:v>
                </c:pt>
                <c:pt idx="333">
                  <c:v>7.1442182583858482E-4</c:v>
                </c:pt>
                <c:pt idx="334">
                  <c:v>6.9332576886340649E-4</c:v>
                </c:pt>
                <c:pt idx="335">
                  <c:v>6.7285212984709026E-4</c:v>
                </c:pt>
                <c:pt idx="336">
                  <c:v>6.5298257548818128E-4</c:v>
                </c:pt>
                <c:pt idx="337">
                  <c:v>6.3369931071619598E-4</c:v>
                </c:pt>
                <c:pt idx="338">
                  <c:v>6.1498506299333404E-4</c:v>
                </c:pt>
                <c:pt idx="339">
                  <c:v>5.9682306706934087E-4</c:v>
                </c:pt>
                <c:pt idx="340">
                  <c:v>5.7919705017317469E-4</c:v>
                </c:pt>
                <c:pt idx="341">
                  <c:v>5.6209121763339809E-4</c:v>
                </c:pt>
                <c:pt idx="342">
                  <c:v>5.454902389125494E-4</c:v>
                </c:pt>
                <c:pt idx="343">
                  <c:v>5.2937923404554614E-4</c:v>
                </c:pt>
                <c:pt idx="344">
                  <c:v>5.1374376046871013E-4</c:v>
                </c:pt>
                <c:pt idx="345">
                  <c:v>4.9856980023044173E-4</c:v>
                </c:pt>
                <c:pt idx="346">
                  <c:v>4.8384374757137749E-4</c:v>
                </c:pt>
                <c:pt idx="347">
                  <c:v>4.6955239686461428E-4</c:v>
                </c:pt>
                <c:pt idx="348">
                  <c:v>4.5568293090534343E-4</c:v>
                </c:pt>
                <c:pt idx="349">
                  <c:v>4.4222290953888077E-4</c:v>
                </c:pt>
                <c:pt idx="350">
                  <c:v>4.2916025861927665E-4</c:v>
                </c:pt>
                <c:pt idx="351">
                  <c:v>4.1648325928873576E-4</c:v>
                </c:pt>
                <c:pt idx="352">
                  <c:v>4.0418053756727804E-4</c:v>
                </c:pt>
                <c:pt idx="353">
                  <c:v>3.9224105424535695E-4</c:v>
                </c:pt>
                <c:pt idx="354">
                  <c:v>3.8065409507073158E-4</c:v>
                </c:pt>
                <c:pt idx="355">
                  <c:v>3.6940926121937779E-4</c:v>
                </c:pt>
                <c:pt idx="356">
                  <c:v>3.5849646004484372E-4</c:v>
                </c:pt>
                <c:pt idx="357">
                  <c:v>3.4790589609681179E-4</c:v>
                </c:pt>
                <c:pt idx="358">
                  <c:v>3.3762806239998614E-4</c:v>
                </c:pt>
                <c:pt idx="359">
                  <c:v>3.2765373198886396E-4</c:v>
                </c:pt>
                <c:pt idx="360">
                  <c:v>3.1797394968720029E-4</c:v>
                </c:pt>
                <c:pt idx="361">
                  <c:v>3.0858002412905707E-4</c:v>
                </c:pt>
                <c:pt idx="362">
                  <c:v>2.9946352001184454E-4</c:v>
                </c:pt>
                <c:pt idx="363">
                  <c:v>2.9061625057451578E-4</c:v>
                </c:pt>
                <c:pt idx="364">
                  <c:v>2.8203027029691799E-4</c:v>
                </c:pt>
              </c:numCache>
            </c:numRef>
          </c:yVal>
          <c:smooth val="0"/>
          <c:extLst>
            <c:ext xmlns:c16="http://schemas.microsoft.com/office/drawing/2014/chart" uri="{C3380CC4-5D6E-409C-BE32-E72D297353CC}">
              <c16:uniqueId val="{00000000-9AED-4C38-AEEB-94C9ABE4293A}"/>
            </c:ext>
          </c:extLst>
        </c:ser>
        <c:dLbls>
          <c:showLegendKey val="0"/>
          <c:showVal val="0"/>
          <c:showCatName val="0"/>
          <c:showSerName val="0"/>
          <c:showPercent val="0"/>
          <c:showBubbleSize val="0"/>
        </c:dLbls>
        <c:axId val="877810016"/>
        <c:axId val="877806272"/>
      </c:scatterChart>
      <c:valAx>
        <c:axId val="87781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06272"/>
        <c:crosses val="autoZero"/>
        <c:crossBetween val="midCat"/>
      </c:valAx>
      <c:valAx>
        <c:axId val="8778062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10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6890262134955"/>
          <c:y val="5.0925925925925923E-2"/>
          <c:w val="0.84011337585966306"/>
          <c:h val="0.8416746864975212"/>
        </c:manualLayout>
      </c:layout>
      <c:scatterChart>
        <c:scatterStyle val="smoothMarker"/>
        <c:varyColors val="0"/>
        <c:ser>
          <c:idx val="0"/>
          <c:order val="0"/>
          <c:spPr>
            <a:ln w="38100" cap="rnd">
              <a:solidFill>
                <a:schemeClr val="accent1"/>
              </a:solidFill>
              <a:round/>
            </a:ln>
            <a:effectLst/>
          </c:spPr>
          <c:marker>
            <c:symbol val="none"/>
          </c:marker>
          <c:xVal>
            <c:numRef>
              <c:f>'(4)'!$A$35:$A$399</c:f>
              <c:numCache>
                <c:formatCode>0</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'(4)'!$D$35:$D$399</c:f>
              <c:numCache>
                <c:formatCode>0%</c:formatCode>
                <c:ptCount val="365"/>
                <c:pt idx="0">
                  <c:v>0.96096022160096006</c:v>
                </c:pt>
                <c:pt idx="1">
                  <c:v>0.95983098144778678</c:v>
                </c:pt>
                <c:pt idx="2">
                  <c:v>0.95867085162713228</c:v>
                </c:pt>
                <c:pt idx="3">
                  <c:v>0.95747909088154914</c:v>
                </c:pt>
                <c:pt idx="4">
                  <c:v>0.95625494622724738</c:v>
                </c:pt>
                <c:pt idx="5">
                  <c:v>0.95499765314146612</c:v>
                </c:pt>
                <c:pt idx="6">
                  <c:v>0.95370643577891134</c:v>
                </c:pt>
                <c:pt idx="7">
                  <c:v>0.95238050721879874</c:v>
                </c:pt>
                <c:pt idx="8">
                  <c:v>0.95101906974407369</c:v>
                </c:pt>
                <c:pt idx="9">
                  <c:v>0.94962131515440285</c:v>
                </c:pt>
                <c:pt idx="10">
                  <c:v>0.94818642511457152</c:v>
                </c:pt>
                <c:pt idx="11">
                  <c:v>0.94671357153992752</c:v>
                </c:pt>
                <c:pt idx="12">
                  <c:v>0.94520191702053924</c:v>
                </c:pt>
                <c:pt idx="13">
                  <c:v>0.94365061528574645</c:v>
                </c:pt>
                <c:pt idx="14">
                  <c:v>0.94205881171078576</c:v>
                </c:pt>
                <c:pt idx="15">
                  <c:v>0.94042564386717764</c:v>
                </c:pt>
                <c:pt idx="16">
                  <c:v>0.93875024211855029</c:v>
                </c:pt>
                <c:pt idx="17">
                  <c:v>0.93703173026357178</c:v>
                </c:pt>
                <c:pt idx="18">
                  <c:v>0.93526922622762787</c:v>
                </c:pt>
                <c:pt idx="19">
                  <c:v>0.93346184280486222</c:v>
                </c:pt>
                <c:pt idx="20">
                  <c:v>0.93160868845215483</c:v>
                </c:pt>
                <c:pt idx="21">
                  <c:v>0.92970886813655906</c:v>
                </c:pt>
                <c:pt idx="22">
                  <c:v>0.92776148423766425</c:v>
                </c:pt>
                <c:pt idx="23">
                  <c:v>0.92576563750627439</c:v>
                </c:pt>
                <c:pt idx="24">
                  <c:v>0.92372042808071253</c:v>
                </c:pt>
                <c:pt idx="25">
                  <c:v>0.92162495656195698</c:v>
                </c:pt>
                <c:pt idx="26">
                  <c:v>0.91947832514871464</c:v>
                </c:pt>
                <c:pt idx="27">
                  <c:v>0.91727963883340036</c:v>
                </c:pt>
                <c:pt idx="28">
                  <c:v>0.91502800665985951</c:v>
                </c:pt>
                <c:pt idx="29">
                  <c:v>0.91272254304350975</c:v>
                </c:pt>
                <c:pt idx="30">
                  <c:v>0.91036236915440782</c:v>
                </c:pt>
                <c:pt idx="31">
                  <c:v>0.90794661436356017</c:v>
                </c:pt>
                <c:pt idx="32">
                  <c:v>0.90547441775258442</c:v>
                </c:pt>
                <c:pt idx="33">
                  <c:v>0.90294492968661055</c:v>
                </c:pt>
                <c:pt idx="34">
                  <c:v>0.90035731345006687</c:v>
                </c:pt>
                <c:pt idx="35">
                  <c:v>0.89771074694473496</c:v>
                </c:pt>
                <c:pt idx="36">
                  <c:v>0.89500442444918149</c:v>
                </c:pt>
                <c:pt idx="37">
                  <c:v>0.89223755843837749</c:v>
                </c:pt>
                <c:pt idx="38">
                  <c:v>0.88940938146200477</c:v>
                </c:pt>
                <c:pt idx="39">
                  <c:v>0.88651914807960974</c:v>
                </c:pt>
                <c:pt idx="40">
                  <c:v>0.88356613685042773</c:v>
                </c:pt>
                <c:pt idx="41">
                  <c:v>0.88054965237532512</c:v>
                </c:pt>
                <c:pt idx="42">
                  <c:v>0.87746902738793109</c:v>
                </c:pt>
                <c:pt idx="43">
                  <c:v>0.87432362489163795</c:v>
                </c:pt>
                <c:pt idx="44">
                  <c:v>0.87111284033873182</c:v>
                </c:pt>
                <c:pt idx="45">
                  <c:v>0.86783610384750842</c:v>
                </c:pt>
                <c:pt idx="46">
                  <c:v>0.86449288245278511</c:v>
                </c:pt>
                <c:pt idx="47">
                  <c:v>0.86108268238479613</c:v>
                </c:pt>
                <c:pt idx="48">
                  <c:v>0.85760505137100274</c:v>
                </c:pt>
                <c:pt idx="49">
                  <c:v>0.85405958095491497</c:v>
                </c:pt>
                <c:pt idx="50">
                  <c:v>0.85044590882556292</c:v>
                </c:pt>
                <c:pt idx="51">
                  <c:v>0.8467637211508261</c:v>
                </c:pt>
                <c:pt idx="52">
                  <c:v>0.8430127549073767</c:v>
                </c:pt>
                <c:pt idx="53">
                  <c:v>0.83919280019957654</c:v>
                </c:pt>
                <c:pt idx="54">
                  <c:v>0.83530370255924224</c:v>
                </c:pt>
                <c:pt idx="55">
                  <c:v>0.83134536521780222</c:v>
                </c:pt>
                <c:pt idx="56">
                  <c:v>0.82731775134198826</c:v>
                </c:pt>
                <c:pt idx="57">
                  <c:v>0.8232208862238497</c:v>
                </c:pt>
                <c:pt idx="58">
                  <c:v>0.81905485941556311</c:v>
                </c:pt>
                <c:pt idx="59">
                  <c:v>0.81481982679921416</c:v>
                </c:pt>
                <c:pt idx="60">
                  <c:v>0.81051601258148431</c:v>
                </c:pt>
                <c:pt idx="61">
                  <c:v>0.80614371120296391</c:v>
                </c:pt>
                <c:pt idx="62">
                  <c:v>0.80170328915165623</c:v>
                </c:pt>
                <c:pt idx="63">
                  <c:v>0.7971951866701299</c:v>
                </c:pt>
                <c:pt idx="64">
                  <c:v>0.79261991934572329</c:v>
                </c:pt>
                <c:pt idx="65">
                  <c:v>0.7879780795732152</c:v>
                </c:pt>
                <c:pt idx="66">
                  <c:v>0.78327033787944522</c:v>
                </c:pt>
                <c:pt idx="67">
                  <c:v>0.77849744409951183</c:v>
                </c:pt>
                <c:pt idx="68">
                  <c:v>0.77366022839437809</c:v>
                </c:pt>
                <c:pt idx="69">
                  <c:v>0.76875960210000316</c:v>
                </c:pt>
                <c:pt idx="70">
                  <c:v>0.76379655839847294</c:v>
                </c:pt>
                <c:pt idx="71">
                  <c:v>0.75877217280203113</c:v>
                </c:pt>
                <c:pt idx="72">
                  <c:v>0.7536876034414306</c:v>
                </c:pt>
                <c:pt idx="73">
                  <c:v>0.74854409115060316</c:v>
                </c:pt>
                <c:pt idx="74">
                  <c:v>0.74334295934031447</c:v>
                </c:pt>
                <c:pt idx="75">
                  <c:v>0.73808561365420844</c:v>
                </c:pt>
                <c:pt idx="76">
                  <c:v>0.73277354140145623</c:v>
                </c:pt>
                <c:pt idx="77">
                  <c:v>0.72740831076110846</c:v>
                </c:pt>
                <c:pt idx="78">
                  <c:v>0.72199156975419565</c:v>
                </c:pt>
                <c:pt idx="79">
                  <c:v>0.71652504498063641</c:v>
                </c:pt>
                <c:pt idx="80">
                  <c:v>0.71101054011907361</c:v>
                </c:pt>
                <c:pt idx="81">
                  <c:v>0.70544993418888136</c:v>
                </c:pt>
                <c:pt idx="82">
                  <c:v>0.69984517957474346</c:v>
                </c:pt>
                <c:pt idx="83">
                  <c:v>0.69419829981539927</c:v>
                </c:pt>
                <c:pt idx="84">
                  <c:v>0.68851138715937754</c:v>
                </c:pt>
                <c:pt idx="85">
                  <c:v>0.68278659989178103</c:v>
                </c:pt>
                <c:pt idx="86">
                  <c:v>0.67702615943743027</c:v>
                </c:pt>
                <c:pt idx="87">
                  <c:v>0.67123234724693215</c:v>
                </c:pt>
                <c:pt idx="88">
                  <c:v>0.66540750147346905</c:v>
                </c:pt>
                <c:pt idx="89">
                  <c:v>0.65955401344932718</c:v>
                </c:pt>
                <c:pt idx="90">
                  <c:v>0.65367432397236347</c:v>
                </c:pt>
                <c:pt idx="91">
                  <c:v>0.64777091941375442</c:v>
                </c:pt>
                <c:pt idx="92">
                  <c:v>0.64184632765946015</c:v>
                </c:pt>
                <c:pt idx="93">
                  <c:v>0.63590311389886411</c:v>
                </c:pt>
                <c:pt idx="94">
                  <c:v>0.6299438762749997</c:v>
                </c:pt>
                <c:pt idx="95">
                  <c:v>0.6239712414116575</c:v>
                </c:pt>
                <c:pt idx="96">
                  <c:v>0.61798785983344007</c:v>
                </c:pt>
                <c:pt idx="97">
                  <c:v>0.61199640129552813</c:v>
                </c:pt>
                <c:pt idx="98">
                  <c:v>0.60599955004049622</c:v>
                </c:pt>
                <c:pt idx="99">
                  <c:v>0.60000000000000009</c:v>
                </c:pt>
                <c:pt idx="100">
                  <c:v>0.59400044995950374</c:v>
                </c:pt>
                <c:pt idx="101">
                  <c:v>0.58800359870447205</c:v>
                </c:pt>
                <c:pt idx="102">
                  <c:v>0.58201214016655989</c:v>
                </c:pt>
                <c:pt idx="103">
                  <c:v>0.57602875858834257</c:v>
                </c:pt>
                <c:pt idx="104">
                  <c:v>0.57005612372500036</c:v>
                </c:pt>
                <c:pt idx="105">
                  <c:v>0.56409688610113595</c:v>
                </c:pt>
                <c:pt idx="106">
                  <c:v>0.55815367234053981</c:v>
                </c:pt>
                <c:pt idx="107">
                  <c:v>0.55222908058624576</c:v>
                </c:pt>
                <c:pt idx="108">
                  <c:v>0.5463256760276366</c:v>
                </c:pt>
                <c:pt idx="109">
                  <c:v>0.54044598655067277</c:v>
                </c:pt>
                <c:pt idx="110">
                  <c:v>0.5345924985265309</c:v>
                </c:pt>
                <c:pt idx="111">
                  <c:v>0.52876765275306792</c:v>
                </c:pt>
                <c:pt idx="112">
                  <c:v>0.52297384056256968</c:v>
                </c:pt>
                <c:pt idx="113">
                  <c:v>0.51721340010821892</c:v>
                </c:pt>
                <c:pt idx="114">
                  <c:v>0.51148861284062241</c:v>
                </c:pt>
                <c:pt idx="115">
                  <c:v>0.50580170018460091</c:v>
                </c:pt>
                <c:pt idx="116">
                  <c:v>0.50015482042525661</c:v>
                </c:pt>
                <c:pt idx="117">
                  <c:v>0.49455006581111871</c:v>
                </c:pt>
                <c:pt idx="118">
                  <c:v>0.48898945988092657</c:v>
                </c:pt>
                <c:pt idx="119">
                  <c:v>0.48347495501936372</c:v>
                </c:pt>
                <c:pt idx="120">
                  <c:v>0.47800843024580453</c:v>
                </c:pt>
                <c:pt idx="121">
                  <c:v>0.47259168923889167</c:v>
                </c:pt>
                <c:pt idx="122">
                  <c:v>0.46722645859854384</c:v>
                </c:pt>
                <c:pt idx="123">
                  <c:v>0.46191438634579174</c:v>
                </c:pt>
                <c:pt idx="124">
                  <c:v>0.45665704065968565</c:v>
                </c:pt>
                <c:pt idx="125">
                  <c:v>0.4514559088493969</c:v>
                </c:pt>
                <c:pt idx="126">
                  <c:v>0.44631239655856947</c:v>
                </c:pt>
                <c:pt idx="127">
                  <c:v>0.44122782719796905</c:v>
                </c:pt>
                <c:pt idx="128">
                  <c:v>0.43620344160152719</c:v>
                </c:pt>
                <c:pt idx="129">
                  <c:v>0.43124039789999691</c:v>
                </c:pt>
                <c:pt idx="130">
                  <c:v>0.42633977160562203</c:v>
                </c:pt>
                <c:pt idx="131">
                  <c:v>0.42150255590048813</c:v>
                </c:pt>
                <c:pt idx="132">
                  <c:v>0.41672966212055479</c:v>
                </c:pt>
                <c:pt idx="133">
                  <c:v>0.41202192042678498</c:v>
                </c:pt>
                <c:pt idx="134">
                  <c:v>0.40738008065427683</c:v>
                </c:pt>
                <c:pt idx="135">
                  <c:v>0.40280481332987028</c:v>
                </c:pt>
                <c:pt idx="136">
                  <c:v>0.39829671084834395</c:v>
                </c:pt>
                <c:pt idx="137">
                  <c:v>0.39385628879703616</c:v>
                </c:pt>
                <c:pt idx="138">
                  <c:v>0.38948398741851564</c:v>
                </c:pt>
                <c:pt idx="139">
                  <c:v>0.38518017320078601</c:v>
                </c:pt>
                <c:pt idx="140">
                  <c:v>0.38094514058443701</c:v>
                </c:pt>
                <c:pt idx="141">
                  <c:v>0.37677911377615025</c:v>
                </c:pt>
                <c:pt idx="142">
                  <c:v>0.37268224865801164</c:v>
                </c:pt>
                <c:pt idx="143">
                  <c:v>0.36865463478219773</c:v>
                </c:pt>
                <c:pt idx="144">
                  <c:v>0.36469629744075799</c:v>
                </c:pt>
                <c:pt idx="145">
                  <c:v>0.36080719980042347</c:v>
                </c:pt>
                <c:pt idx="146">
                  <c:v>0.35698724509262336</c:v>
                </c:pt>
                <c:pt idx="147">
                  <c:v>0.35323627884917397</c:v>
                </c:pt>
                <c:pt idx="148">
                  <c:v>0.34955409117443709</c:v>
                </c:pt>
                <c:pt idx="149">
                  <c:v>0.3459404190450851</c:v>
                </c:pt>
                <c:pt idx="150">
                  <c:v>0.34239494862899722</c:v>
                </c:pt>
                <c:pt idx="151">
                  <c:v>0.33891731761520405</c:v>
                </c:pt>
                <c:pt idx="152">
                  <c:v>0.33550711754721496</c:v>
                </c:pt>
                <c:pt idx="153">
                  <c:v>0.33216389615249164</c:v>
                </c:pt>
                <c:pt idx="154">
                  <c:v>0.32888715966126825</c:v>
                </c:pt>
                <c:pt idx="155">
                  <c:v>0.32567637510836212</c:v>
                </c:pt>
                <c:pt idx="156">
                  <c:v>0.32253097261206892</c:v>
                </c:pt>
                <c:pt idx="157">
                  <c:v>0.319450347624675</c:v>
                </c:pt>
                <c:pt idx="158">
                  <c:v>0.31643386314957223</c:v>
                </c:pt>
                <c:pt idx="159">
                  <c:v>0.31348085192039021</c:v>
                </c:pt>
                <c:pt idx="160">
                  <c:v>0.31059061853799524</c:v>
                </c:pt>
                <c:pt idx="161">
                  <c:v>0.30776244156162252</c:v>
                </c:pt>
                <c:pt idx="162">
                  <c:v>0.30499557555081874</c:v>
                </c:pt>
                <c:pt idx="163">
                  <c:v>0.30228925305526505</c:v>
                </c:pt>
                <c:pt idx="164">
                  <c:v>0.29964268654993315</c:v>
                </c:pt>
                <c:pt idx="165">
                  <c:v>0.29705507031338957</c:v>
                </c:pt>
                <c:pt idx="166">
                  <c:v>0.29452558224741571</c:v>
                </c:pt>
                <c:pt idx="167">
                  <c:v>0.2920533856364399</c:v>
                </c:pt>
                <c:pt idx="168">
                  <c:v>0.28963763084559224</c:v>
                </c:pt>
                <c:pt idx="169">
                  <c:v>0.28727745695649037</c:v>
                </c:pt>
                <c:pt idx="170">
                  <c:v>0.28497199334014045</c:v>
                </c:pt>
                <c:pt idx="171">
                  <c:v>0.28272036116659971</c:v>
                </c:pt>
                <c:pt idx="172">
                  <c:v>0.28052167485128554</c:v>
                </c:pt>
                <c:pt idx="173">
                  <c:v>0.27837504343804326</c:v>
                </c:pt>
                <c:pt idx="174">
                  <c:v>0.27627957191928759</c:v>
                </c:pt>
                <c:pt idx="175">
                  <c:v>0.27423436249372557</c:v>
                </c:pt>
                <c:pt idx="176">
                  <c:v>0.27223851576233582</c:v>
                </c:pt>
                <c:pt idx="177">
                  <c:v>0.270291131863441</c:v>
                </c:pt>
                <c:pt idx="178">
                  <c:v>0.26839131154784512</c:v>
                </c:pt>
                <c:pt idx="179">
                  <c:v>0.2665381571951379</c:v>
                </c:pt>
                <c:pt idx="180">
                  <c:v>0.26473077377237231</c:v>
                </c:pt>
                <c:pt idx="181">
                  <c:v>0.26296826973642812</c:v>
                </c:pt>
                <c:pt idx="182">
                  <c:v>0.26124975788144972</c:v>
                </c:pt>
                <c:pt idx="183">
                  <c:v>0.25957435613282248</c:v>
                </c:pt>
                <c:pt idx="184">
                  <c:v>0.2579411882892142</c:v>
                </c:pt>
                <c:pt idx="185">
                  <c:v>0.25634938471425361</c:v>
                </c:pt>
                <c:pt idx="186">
                  <c:v>0.25479808297946083</c:v>
                </c:pt>
                <c:pt idx="187">
                  <c:v>0.25328642846007254</c:v>
                </c:pt>
                <c:pt idx="188">
                  <c:v>0.25181357488542844</c:v>
                </c:pt>
                <c:pt idx="189">
                  <c:v>0.25037868484559722</c:v>
                </c:pt>
                <c:pt idx="190">
                  <c:v>0.24898093025592649</c:v>
                </c:pt>
                <c:pt idx="191">
                  <c:v>0.24761949278120127</c:v>
                </c:pt>
                <c:pt idx="192">
                  <c:v>0.24629356422108881</c:v>
                </c:pt>
                <c:pt idx="193">
                  <c:v>0.24500234685853384</c:v>
                </c:pt>
                <c:pt idx="194">
                  <c:v>0.24374505377275268</c:v>
                </c:pt>
                <c:pt idx="195">
                  <c:v>0.24252090911845103</c:v>
                </c:pt>
                <c:pt idx="196">
                  <c:v>0.24132914837286787</c:v>
                </c:pt>
                <c:pt idx="197">
                  <c:v>0.24016901855221315</c:v>
                </c:pt>
                <c:pt idx="198">
                  <c:v>0.23903977839904</c:v>
                </c:pt>
                <c:pt idx="199">
                  <c:v>0.23794069854205332</c:v>
                </c:pt>
                <c:pt idx="200">
                  <c:v>0.23687106162982374</c:v>
                </c:pt>
                <c:pt idx="201">
                  <c:v>0.23583016243982949</c:v>
                </c:pt>
                <c:pt idx="202">
                  <c:v>0.23481730796421774</c:v>
                </c:pt>
                <c:pt idx="203">
                  <c:v>0.23383181747362702</c:v>
                </c:pt>
                <c:pt idx="204">
                  <c:v>0.23287302256037201</c:v>
                </c:pt>
                <c:pt idx="205">
                  <c:v>0.23194026716225116</c:v>
                </c:pt>
                <c:pt idx="206">
                  <c:v>0.23103290756818887</c:v>
                </c:pt>
                <c:pt idx="207">
                  <c:v>0.23015031240688472</c:v>
                </c:pt>
                <c:pt idx="208">
                  <c:v>0.22929186261959195</c:v>
                </c:pt>
                <c:pt idx="209">
                  <c:v>0.22845695141810893</c:v>
                </c:pt>
                <c:pt idx="210">
                  <c:v>0.22764498422902113</c:v>
                </c:pt>
                <c:pt idx="211">
                  <c:v>0.22685537862518601</c:v>
                </c:pt>
                <c:pt idx="212">
                  <c:v>0.22608756424541251</c:v>
                </c:pt>
                <c:pt idx="213">
                  <c:v>0.2253409827032451</c:v>
                </c:pt>
                <c:pt idx="214">
                  <c:v>0.22461508748571843</c:v>
                </c:pt>
                <c:pt idx="215">
                  <c:v>0.22390934384290892</c:v>
                </c:pt>
                <c:pt idx="216">
                  <c:v>0.22322322866907263</c:v>
                </c:pt>
                <c:pt idx="217">
                  <c:v>0.22255623037611408</c:v>
                </c:pt>
                <c:pt idx="218">
                  <c:v>0.22190784876010056</c:v>
                </c:pt>
                <c:pt idx="219">
                  <c:v>0.22127759486149279</c:v>
                </c:pt>
                <c:pt idx="220">
                  <c:v>0.22066499081973126</c:v>
                </c:pt>
                <c:pt idx="221">
                  <c:v>0.2200695697227838</c:v>
                </c:pt>
                <c:pt idx="222">
                  <c:v>0.21949087545222223</c:v>
                </c:pt>
                <c:pt idx="223">
                  <c:v>0.21892846252436896</c:v>
                </c:pt>
                <c:pt idx="224">
                  <c:v>0.21838189592802051</c:v>
                </c:pt>
                <c:pt idx="225">
                  <c:v>0.2178507509592259</c:v>
                </c:pt>
                <c:pt idx="226">
                  <c:v>0.21733461305356841</c:v>
                </c:pt>
                <c:pt idx="227">
                  <c:v>0.21683307761637469</c:v>
                </c:pt>
                <c:pt idx="228">
                  <c:v>0.21634574985124236</c:v>
                </c:pt>
                <c:pt idx="229">
                  <c:v>0.21587224458726198</c:v>
                </c:pt>
                <c:pt idx="230">
                  <c:v>0.21541218610527341</c:v>
                </c:pt>
                <c:pt idx="231">
                  <c:v>0.21496520796348362</c:v>
                </c:pt>
                <c:pt idx="232">
                  <c:v>0.21453095282274612</c:v>
                </c:pt>
                <c:pt idx="233">
                  <c:v>0.21410907227177819</c:v>
                </c:pt>
                <c:pt idx="234">
                  <c:v>0.21369922665258212</c:v>
                </c:pt>
                <c:pt idx="235">
                  <c:v>0.21330108488630534</c:v>
                </c:pt>
                <c:pt idx="236">
                  <c:v>0.21291432429976426</c:v>
                </c:pt>
                <c:pt idx="237">
                  <c:v>0.21253863045283891</c:v>
                </c:pt>
                <c:pt idx="238">
                  <c:v>0.21217369696692512</c:v>
                </c:pt>
                <c:pt idx="239">
                  <c:v>0.21181922535461847</c:v>
                </c:pt>
                <c:pt idx="240">
                  <c:v>0.21147492485079047</c:v>
                </c:pt>
                <c:pt idx="241">
                  <c:v>0.21114051224520036</c:v>
                </c:pt>
                <c:pt idx="242">
                  <c:v>0.21081571171677568</c:v>
                </c:pt>
                <c:pt idx="243">
                  <c:v>0.21050025466968228</c:v>
                </c:pt>
                <c:pt idx="244">
                  <c:v>0.21019387957128927</c:v>
                </c:pt>
                <c:pt idx="245">
                  <c:v>0.20989633179212985</c:v>
                </c:pt>
                <c:pt idx="246">
                  <c:v>0.20960736344794198</c:v>
                </c:pt>
                <c:pt idx="247">
                  <c:v>0.20932673324386641</c:v>
                </c:pt>
                <c:pt idx="248">
                  <c:v>0.2090542063208739</c:v>
                </c:pt>
                <c:pt idx="249">
                  <c:v>0.20878955410447456</c:v>
                </c:pt>
                <c:pt idx="250">
                  <c:v>0.20853255415576807</c:v>
                </c:pt>
                <c:pt idx="251">
                  <c:v>0.20828299002487338</c:v>
                </c:pt>
                <c:pt idx="252">
                  <c:v>0.20804065110677891</c:v>
                </c:pt>
                <c:pt idx="253">
                  <c:v>0.207805332499641</c:v>
                </c:pt>
                <c:pt idx="254">
                  <c:v>0.20757683486555695</c:v>
                </c:pt>
                <c:pt idx="255">
                  <c:v>0.20735496429383043</c:v>
                </c:pt>
                <c:pt idx="256">
                  <c:v>0.20713953216674499</c:v>
                </c:pt>
                <c:pt idx="257">
                  <c:v>0.20693035502785051</c:v>
                </c:pt>
                <c:pt idx="258">
                  <c:v>0.20672725445277049</c:v>
                </c:pt>
                <c:pt idx="259">
                  <c:v>0.2065300569225279</c:v>
                </c:pt>
                <c:pt idx="260">
                  <c:v>0.20633859369938801</c:v>
                </c:pt>
                <c:pt idx="261">
                  <c:v>0.20615270070520664</c:v>
                </c:pt>
                <c:pt idx="262">
                  <c:v>0.2059722184022782</c:v>
                </c:pt>
                <c:pt idx="263">
                  <c:v>0.20579699167666521</c:v>
                </c:pt>
                <c:pt idx="264">
                  <c:v>0.20562686972399613</c:v>
                </c:pt>
                <c:pt idx="265">
                  <c:v>0.20546170593771063</c:v>
                </c:pt>
                <c:pt idx="266">
                  <c:v>0.20530135779973044</c:v>
                </c:pt>
                <c:pt idx="267">
                  <c:v>0.20514568677353504</c:v>
                </c:pt>
                <c:pt idx="268">
                  <c:v>0.20499455819961324</c:v>
                </c:pt>
                <c:pt idx="269">
                  <c:v>0.2048478411932674</c:v>
                </c:pt>
                <c:pt idx="270">
                  <c:v>0.20470540854473721</c:v>
                </c:pt>
                <c:pt idx="271">
                  <c:v>0.20456713662161877</c:v>
                </c:pt>
                <c:pt idx="272">
                  <c:v>0.20443290527354199</c:v>
                </c:pt>
                <c:pt idx="273">
                  <c:v>0.20430259773907888</c:v>
                </c:pt>
                <c:pt idx="274">
                  <c:v>0.2041761005548467</c:v>
                </c:pt>
                <c:pt idx="275">
                  <c:v>0.204053303466773</c:v>
                </c:pt>
                <c:pt idx="276">
                  <c:v>0.20393409934348822</c:v>
                </c:pt>
                <c:pt idx="277">
                  <c:v>0.20381838409181061</c:v>
                </c:pt>
                <c:pt idx="278">
                  <c:v>0.20370605657428653</c:v>
                </c:pt>
                <c:pt idx="279">
                  <c:v>0.20359701852875292</c:v>
                </c:pt>
                <c:pt idx="280">
                  <c:v>0.20349117448988202</c:v>
                </c:pt>
                <c:pt idx="281">
                  <c:v>0.20338843171267476</c:v>
                </c:pt>
                <c:pt idx="282">
                  <c:v>0.20328870009786446</c:v>
                </c:pt>
                <c:pt idx="283">
                  <c:v>0.20319189211919522</c:v>
                </c:pt>
                <c:pt idx="284">
                  <c:v>0.20309792275253688</c:v>
                </c:pt>
                <c:pt idx="285">
                  <c:v>0.20300670940680057</c:v>
                </c:pt>
                <c:pt idx="286">
                  <c:v>0.20291817185661998</c:v>
                </c:pt>
                <c:pt idx="287">
                  <c:v>0.20283223217675719</c:v>
                </c:pt>
                <c:pt idx="288">
                  <c:v>0.2027488146782031</c:v>
                </c:pt>
                <c:pt idx="289">
                  <c:v>0.20266784584593067</c:v>
                </c:pt>
                <c:pt idx="290">
                  <c:v>0.20258925427826951</c:v>
                </c:pt>
                <c:pt idx="291">
                  <c:v>0.20251297062786355</c:v>
                </c:pt>
                <c:pt idx="292">
                  <c:v>0.20243892754417905</c:v>
                </c:pt>
                <c:pt idx="293">
                  <c:v>0.20236705961752577</c:v>
                </c:pt>
                <c:pt idx="294">
                  <c:v>0.20229730332456042</c:v>
                </c:pt>
                <c:pt idx="295">
                  <c:v>0.20222959697523379</c:v>
                </c:pt>
                <c:pt idx="296">
                  <c:v>0.20216388066115432</c:v>
                </c:pt>
                <c:pt idx="297">
                  <c:v>0.20210009620532815</c:v>
                </c:pt>
                <c:pt idx="298">
                  <c:v>0.20203818711325008</c:v>
                </c:pt>
                <c:pt idx="299">
                  <c:v>0.20197809852530774</c:v>
                </c:pt>
                <c:pt idx="300">
                  <c:v>0.20191977717047183</c:v>
                </c:pt>
                <c:pt idx="301">
                  <c:v>0.20186317132123746</c:v>
                </c:pt>
                <c:pt idx="302">
                  <c:v>0.20180823074979096</c:v>
                </c:pt>
                <c:pt idx="303">
                  <c:v>0.201754906685367</c:v>
                </c:pt>
                <c:pt idx="304">
                  <c:v>0.20170315177277143</c:v>
                </c:pt>
                <c:pt idx="305">
                  <c:v>0.20165292003203633</c:v>
                </c:pt>
                <c:pt idx="306">
                  <c:v>0.20160416681918436</c:v>
                </c:pt>
                <c:pt idx="307">
                  <c:v>0.20155684878806854</c:v>
                </c:pt>
                <c:pt idx="308">
                  <c:v>0.20151092385326574</c:v>
                </c:pt>
                <c:pt idx="309">
                  <c:v>0.20146635115399425</c:v>
                </c:pt>
                <c:pt idx="310">
                  <c:v>0.2014230910190288</c:v>
                </c:pt>
                <c:pt idx="311">
                  <c:v>0.20138110493258976</c:v>
                </c:pt>
                <c:pt idx="312">
                  <c:v>0.20134035550117951</c:v>
                </c:pt>
                <c:pt idx="313">
                  <c:v>0.20130080642134224</c:v>
                </c:pt>
                <c:pt idx="314">
                  <c:v>0.2012624224483231</c:v>
                </c:pt>
                <c:pt idx="315">
                  <c:v>0.2012251693656027</c:v>
                </c:pt>
                <c:pt idx="316">
                  <c:v>0.20118901395528468</c:v>
                </c:pt>
                <c:pt idx="317">
                  <c:v>0.201153923969314</c:v>
                </c:pt>
                <c:pt idx="318">
                  <c:v>0.20111986810150279</c:v>
                </c:pt>
                <c:pt idx="319">
                  <c:v>0.20108681596034314</c:v>
                </c:pt>
                <c:pt idx="320">
                  <c:v>0.20105473804258711</c:v>
                </c:pt>
                <c:pt idx="321">
                  <c:v>0.20102360570757033</c:v>
                </c:pt>
                <c:pt idx="322">
                  <c:v>0.20099339115226247</c:v>
                </c:pt>
                <c:pt idx="323">
                  <c:v>0.20096406738702319</c:v>
                </c:pt>
                <c:pt idx="324">
                  <c:v>0.20093560821204443</c:v>
                </c:pt>
                <c:pt idx="325">
                  <c:v>0.2009079881944624</c:v>
                </c:pt>
                <c:pt idx="326">
                  <c:v>0.20088118264611882</c:v>
                </c:pt>
                <c:pt idx="327">
                  <c:v>0.20085516760195363</c:v>
                </c:pt>
                <c:pt idx="328">
                  <c:v>0.20082991979901543</c:v>
                </c:pt>
                <c:pt idx="329">
                  <c:v>0.20080541665606849</c:v>
                </c:pt>
                <c:pt idx="330">
                  <c:v>0.20078163625378143</c:v>
                </c:pt>
                <c:pt idx="331">
                  <c:v>0.200758557315483</c:v>
                </c:pt>
                <c:pt idx="332">
                  <c:v>0.20073615918846821</c:v>
                </c:pt>
                <c:pt idx="333">
                  <c:v>0.2007144218258386</c:v>
                </c:pt>
                <c:pt idx="334">
                  <c:v>0.20069332576886342</c:v>
                </c:pt>
                <c:pt idx="335">
                  <c:v>0.20067285212984709</c:v>
                </c:pt>
                <c:pt idx="336">
                  <c:v>0.20065298257548819</c:v>
                </c:pt>
                <c:pt idx="337">
                  <c:v>0.2006336993107162</c:v>
                </c:pt>
                <c:pt idx="338">
                  <c:v>0.20061498506299336</c:v>
                </c:pt>
                <c:pt idx="339">
                  <c:v>0.20059682306706936</c:v>
                </c:pt>
                <c:pt idx="340">
                  <c:v>0.20057919705017319</c:v>
                </c:pt>
                <c:pt idx="341">
                  <c:v>0.20056209121763341</c:v>
                </c:pt>
                <c:pt idx="342">
                  <c:v>0.20054549023891255</c:v>
                </c:pt>
                <c:pt idx="343">
                  <c:v>0.20052937923404557</c:v>
                </c:pt>
                <c:pt idx="344">
                  <c:v>0.20051374376046871</c:v>
                </c:pt>
                <c:pt idx="345">
                  <c:v>0.20049856980023045</c:v>
                </c:pt>
                <c:pt idx="346">
                  <c:v>0.20048384374757139</c:v>
                </c:pt>
                <c:pt idx="347">
                  <c:v>0.20046955239686462</c:v>
                </c:pt>
                <c:pt idx="348">
                  <c:v>0.20045568293090535</c:v>
                </c:pt>
                <c:pt idx="349">
                  <c:v>0.20044222290953889</c:v>
                </c:pt>
                <c:pt idx="350">
                  <c:v>0.20042916025861929</c:v>
                </c:pt>
                <c:pt idx="351">
                  <c:v>0.20041648325928874</c:v>
                </c:pt>
                <c:pt idx="352">
                  <c:v>0.20040418053756728</c:v>
                </c:pt>
                <c:pt idx="353">
                  <c:v>0.20039224105424536</c:v>
                </c:pt>
                <c:pt idx="354">
                  <c:v>0.20038065409507075</c:v>
                </c:pt>
                <c:pt idx="355">
                  <c:v>0.20036940926121938</c:v>
                </c:pt>
                <c:pt idx="356">
                  <c:v>0.20035849646004486</c:v>
                </c:pt>
                <c:pt idx="357">
                  <c:v>0.20034790589609683</c:v>
                </c:pt>
                <c:pt idx="358">
                  <c:v>0.20033762806239999</c:v>
                </c:pt>
                <c:pt idx="359">
                  <c:v>0.20032765373198888</c:v>
                </c:pt>
                <c:pt idx="360">
                  <c:v>0.2003179739496872</c:v>
                </c:pt>
                <c:pt idx="361">
                  <c:v>0.20030858002412907</c:v>
                </c:pt>
                <c:pt idx="362">
                  <c:v>0.20029946352001185</c:v>
                </c:pt>
                <c:pt idx="363">
                  <c:v>0.20029061625057454</c:v>
                </c:pt>
                <c:pt idx="364">
                  <c:v>0.20028203027029692</c:v>
                </c:pt>
              </c:numCache>
            </c:numRef>
          </c:yVal>
          <c:smooth val="0"/>
          <c:extLst>
            <c:ext xmlns:c16="http://schemas.microsoft.com/office/drawing/2014/chart" uri="{C3380CC4-5D6E-409C-BE32-E72D297353CC}">
              <c16:uniqueId val="{00000000-E74E-4143-BCE0-E8F6F0836DD5}"/>
            </c:ext>
          </c:extLst>
        </c:ser>
        <c:dLbls>
          <c:showLegendKey val="0"/>
          <c:showVal val="0"/>
          <c:showCatName val="0"/>
          <c:showSerName val="0"/>
          <c:showPercent val="0"/>
          <c:showBubbleSize val="0"/>
        </c:dLbls>
        <c:axId val="877810016"/>
        <c:axId val="877806272"/>
      </c:scatterChart>
      <c:valAx>
        <c:axId val="87781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06272"/>
        <c:crosses val="autoZero"/>
        <c:crossBetween val="midCat"/>
      </c:valAx>
      <c:valAx>
        <c:axId val="8778062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10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chart" Target="../charts/chart6.xml"/><Relationship Id="rId4"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140607</xdr:colOff>
      <xdr:row>2</xdr:row>
      <xdr:rowOff>86002</xdr:rowOff>
    </xdr:from>
    <xdr:to>
      <xdr:col>8</xdr:col>
      <xdr:colOff>113392</xdr:colOff>
      <xdr:row>4</xdr:row>
      <xdr:rowOff>124371</xdr:rowOff>
    </xdr:to>
    <xdr:pic>
      <xdr:nvPicPr>
        <xdr:cNvPr id="3" name="Picture 2">
          <a:extLst>
            <a:ext uri="{FF2B5EF4-FFF2-40B4-BE49-F238E27FC236}">
              <a16:creationId xmlns:a16="http://schemas.microsoft.com/office/drawing/2014/main" id="{16092974-4B2B-4DB1-BBBB-6EA45EB2C7C1}"/>
            </a:ext>
          </a:extLst>
        </xdr:cNvPr>
        <xdr:cNvPicPr>
          <a:picLocks noChangeAspect="1"/>
        </xdr:cNvPicPr>
      </xdr:nvPicPr>
      <xdr:blipFill>
        <a:blip xmlns:r="http://schemas.openxmlformats.org/officeDocument/2006/relationships" r:embed="rId1"/>
        <a:stretch>
          <a:fillRect/>
        </a:stretch>
      </xdr:blipFill>
      <xdr:spPr>
        <a:xfrm>
          <a:off x="140607" y="539573"/>
          <a:ext cx="7130142" cy="4102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120650</xdr:colOff>
      <xdr:row>25</xdr:row>
      <xdr:rowOff>50801</xdr:rowOff>
    </xdr:from>
    <xdr:to>
      <xdr:col>3</xdr:col>
      <xdr:colOff>730250</xdr:colOff>
      <xdr:row>34</xdr:row>
      <xdr:rowOff>152401</xdr:rowOff>
    </xdr:to>
    <xdr:graphicFrame macro="">
      <xdr:nvGraphicFramePr>
        <xdr:cNvPr id="3" name="Chart 2">
          <a:extLst>
            <a:ext uri="{FF2B5EF4-FFF2-40B4-BE49-F238E27FC236}">
              <a16:creationId xmlns:a16="http://schemas.microsoft.com/office/drawing/2014/main" id="{4B3DDF29-8565-4255-A828-BF5EFB24D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25</xdr:row>
      <xdr:rowOff>31750</xdr:rowOff>
    </xdr:from>
    <xdr:to>
      <xdr:col>9</xdr:col>
      <xdr:colOff>25400</xdr:colOff>
      <xdr:row>34</xdr:row>
      <xdr:rowOff>133350</xdr:rowOff>
    </xdr:to>
    <xdr:graphicFrame macro="">
      <xdr:nvGraphicFramePr>
        <xdr:cNvPr id="4" name="Chart 3">
          <a:extLst>
            <a:ext uri="{FF2B5EF4-FFF2-40B4-BE49-F238E27FC236}">
              <a16:creationId xmlns:a16="http://schemas.microsoft.com/office/drawing/2014/main" id="{69C20645-28FF-4DEF-B797-E001AE6AD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xdr:colOff>
      <xdr:row>25</xdr:row>
      <xdr:rowOff>0</xdr:rowOff>
    </xdr:from>
    <xdr:to>
      <xdr:col>14</xdr:col>
      <xdr:colOff>63501</xdr:colOff>
      <xdr:row>34</xdr:row>
      <xdr:rowOff>100013</xdr:rowOff>
    </xdr:to>
    <xdr:graphicFrame macro="">
      <xdr:nvGraphicFramePr>
        <xdr:cNvPr id="5" name="Chart 4">
          <a:extLst>
            <a:ext uri="{FF2B5EF4-FFF2-40B4-BE49-F238E27FC236}">
              <a16:creationId xmlns:a16="http://schemas.microsoft.com/office/drawing/2014/main" id="{39A3BD26-B3EE-4906-8CFF-B961AB5DC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68385</xdr:colOff>
      <xdr:row>2</xdr:row>
      <xdr:rowOff>21940</xdr:rowOff>
    </xdr:from>
    <xdr:to>
      <xdr:col>4</xdr:col>
      <xdr:colOff>1055286</xdr:colOff>
      <xdr:row>5</xdr:row>
      <xdr:rowOff>159507</xdr:rowOff>
    </xdr:to>
    <xdr:pic>
      <xdr:nvPicPr>
        <xdr:cNvPr id="2" name="Picture 1">
          <a:extLst>
            <a:ext uri="{FF2B5EF4-FFF2-40B4-BE49-F238E27FC236}">
              <a16:creationId xmlns:a16="http://schemas.microsoft.com/office/drawing/2014/main" id="{DBD23213-4EF0-462A-BB2F-702E3EA89D4E}"/>
            </a:ext>
          </a:extLst>
        </xdr:cNvPr>
        <xdr:cNvPicPr>
          <a:picLocks noChangeAspect="1"/>
        </xdr:cNvPicPr>
      </xdr:nvPicPr>
      <xdr:blipFill>
        <a:blip xmlns:r="http://schemas.openxmlformats.org/officeDocument/2006/relationships" r:embed="rId1"/>
        <a:stretch>
          <a:fillRect/>
        </a:stretch>
      </xdr:blipFill>
      <xdr:spPr>
        <a:xfrm>
          <a:off x="68385" y="476209"/>
          <a:ext cx="4065186" cy="694413"/>
        </a:xfrm>
        <a:prstGeom prst="rect">
          <a:avLst/>
        </a:prstGeom>
      </xdr:spPr>
    </xdr:pic>
    <xdr:clientData/>
  </xdr:twoCellAnchor>
  <xdr:twoCellAnchor editAs="oneCell">
    <xdr:from>
      <xdr:col>10</xdr:col>
      <xdr:colOff>10745</xdr:colOff>
      <xdr:row>2</xdr:row>
      <xdr:rowOff>13717</xdr:rowOff>
    </xdr:from>
    <xdr:to>
      <xdr:col>17</xdr:col>
      <xdr:colOff>91304</xdr:colOff>
      <xdr:row>5</xdr:row>
      <xdr:rowOff>180425</xdr:rowOff>
    </xdr:to>
    <xdr:pic>
      <xdr:nvPicPr>
        <xdr:cNvPr id="3" name="Picture 2">
          <a:extLst>
            <a:ext uri="{FF2B5EF4-FFF2-40B4-BE49-F238E27FC236}">
              <a16:creationId xmlns:a16="http://schemas.microsoft.com/office/drawing/2014/main" id="{12FBBC59-1A6A-4E54-8C6B-37EAB6A4C63B}"/>
            </a:ext>
          </a:extLst>
        </xdr:cNvPr>
        <xdr:cNvPicPr>
          <a:picLocks noChangeAspect="1"/>
        </xdr:cNvPicPr>
      </xdr:nvPicPr>
      <xdr:blipFill>
        <a:blip xmlns:r="http://schemas.openxmlformats.org/officeDocument/2006/relationships" r:embed="rId2"/>
        <a:stretch>
          <a:fillRect/>
        </a:stretch>
      </xdr:blipFill>
      <xdr:spPr>
        <a:xfrm>
          <a:off x="7420707" y="467986"/>
          <a:ext cx="4354597" cy="7235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63500</xdr:colOff>
      <xdr:row>7</xdr:row>
      <xdr:rowOff>57150</xdr:rowOff>
    </xdr:to>
    <xdr:sp macro="" textlink="">
      <xdr:nvSpPr>
        <xdr:cNvPr id="5" name="TextBox 4">
          <a:extLst>
            <a:ext uri="{FF2B5EF4-FFF2-40B4-BE49-F238E27FC236}">
              <a16:creationId xmlns:a16="http://schemas.microsoft.com/office/drawing/2014/main" id="{52E63E08-5271-4F61-B62B-BF591CE0D253}"/>
            </a:ext>
          </a:extLst>
        </xdr:cNvPr>
        <xdr:cNvSpPr txBox="1"/>
      </xdr:nvSpPr>
      <xdr:spPr>
        <a:xfrm>
          <a:off x="0" y="304800"/>
          <a:ext cx="8102600" cy="116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i="1"/>
            <a:t>On this</a:t>
          </a:r>
          <a:r>
            <a:rPr lang="en-GB" sz="1100" i="1" baseline="0"/>
            <a:t> sheet, the calculator determines the utility's valorisation of energy, which is a very important input to the loss evaluation metrics. The valorisation of energy is the marginal cost of a kWh (not an average cost).  Thus it reflects the generation cost (e.g. fuel) for producing electricity during peak times, such as from a hydro facility or a natural gas turbine, both of which are generating assets that can be adjusted up and down as required to follow load.  Coal and Nuclear power plants are not included in the table as these are typically base-load units and do not follow load.  Marginal cost of renewable resources are close to zero, whereas the marginal cost of natural gas supplied kWh will vary with the efficiency of the system.</a:t>
          </a:r>
        </a:p>
        <a:p>
          <a:endParaRPr lang="en-GB" sz="1100" i="1"/>
        </a:p>
      </xdr:txBody>
    </xdr:sp>
    <xdr:clientData/>
  </xdr:twoCellAnchor>
  <xdr:twoCellAnchor editAs="oneCell">
    <xdr:from>
      <xdr:col>0</xdr:col>
      <xdr:colOff>309034</xdr:colOff>
      <xdr:row>48</xdr:row>
      <xdr:rowOff>148167</xdr:rowOff>
    </xdr:from>
    <xdr:to>
      <xdr:col>5</xdr:col>
      <xdr:colOff>2196927</xdr:colOff>
      <xdr:row>57</xdr:row>
      <xdr:rowOff>154196</xdr:rowOff>
    </xdr:to>
    <xdr:pic>
      <xdr:nvPicPr>
        <xdr:cNvPr id="2" name="Picture 1">
          <a:extLst>
            <a:ext uri="{FF2B5EF4-FFF2-40B4-BE49-F238E27FC236}">
              <a16:creationId xmlns:a16="http://schemas.microsoft.com/office/drawing/2014/main" id="{AD35201A-6DF7-4254-A860-3E2266E3D921}"/>
            </a:ext>
          </a:extLst>
        </xdr:cNvPr>
        <xdr:cNvPicPr>
          <a:picLocks noChangeAspect="1"/>
        </xdr:cNvPicPr>
      </xdr:nvPicPr>
      <xdr:blipFill>
        <a:blip xmlns:r="http://schemas.openxmlformats.org/officeDocument/2006/relationships" r:embed="rId1"/>
        <a:stretch>
          <a:fillRect/>
        </a:stretch>
      </xdr:blipFill>
      <xdr:spPr>
        <a:xfrm>
          <a:off x="309034" y="9237134"/>
          <a:ext cx="6449310" cy="1682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146051</xdr:colOff>
      <xdr:row>2</xdr:row>
      <xdr:rowOff>114301</xdr:rowOff>
    </xdr:from>
    <xdr:to>
      <xdr:col>8</xdr:col>
      <xdr:colOff>73759</xdr:colOff>
      <xdr:row>7</xdr:row>
      <xdr:rowOff>123111</xdr:rowOff>
    </xdr:to>
    <xdr:pic>
      <xdr:nvPicPr>
        <xdr:cNvPr id="2" name="Picture 1">
          <a:extLst>
            <a:ext uri="{FF2B5EF4-FFF2-40B4-BE49-F238E27FC236}">
              <a16:creationId xmlns:a16="http://schemas.microsoft.com/office/drawing/2014/main" id="{49B86393-F8BE-4D2F-A5BE-074F61401DBE}"/>
            </a:ext>
          </a:extLst>
        </xdr:cNvPr>
        <xdr:cNvPicPr>
          <a:picLocks noChangeAspect="1"/>
        </xdr:cNvPicPr>
      </xdr:nvPicPr>
      <xdr:blipFill>
        <a:blip xmlns:r="http://schemas.openxmlformats.org/officeDocument/2006/relationships" r:embed="rId1"/>
        <a:stretch>
          <a:fillRect/>
        </a:stretch>
      </xdr:blipFill>
      <xdr:spPr>
        <a:xfrm>
          <a:off x="146051" y="565151"/>
          <a:ext cx="6407150" cy="929560"/>
        </a:xfrm>
        <a:prstGeom prst="rect">
          <a:avLst/>
        </a:prstGeom>
      </xdr:spPr>
    </xdr:pic>
    <xdr:clientData/>
  </xdr:twoCellAnchor>
  <xdr:twoCellAnchor editAs="oneCell">
    <xdr:from>
      <xdr:col>10</xdr:col>
      <xdr:colOff>102747</xdr:colOff>
      <xdr:row>2</xdr:row>
      <xdr:rowOff>54253</xdr:rowOff>
    </xdr:from>
    <xdr:to>
      <xdr:col>20</xdr:col>
      <xdr:colOff>322252</xdr:colOff>
      <xdr:row>7</xdr:row>
      <xdr:rowOff>70795</xdr:rowOff>
    </xdr:to>
    <xdr:pic>
      <xdr:nvPicPr>
        <xdr:cNvPr id="4" name="Picture 3">
          <a:extLst>
            <a:ext uri="{FF2B5EF4-FFF2-40B4-BE49-F238E27FC236}">
              <a16:creationId xmlns:a16="http://schemas.microsoft.com/office/drawing/2014/main" id="{B066E3BF-CDDF-4A36-A2C8-9EB184BA3155}"/>
            </a:ext>
          </a:extLst>
        </xdr:cNvPr>
        <xdr:cNvPicPr>
          <a:picLocks noChangeAspect="1"/>
        </xdr:cNvPicPr>
      </xdr:nvPicPr>
      <xdr:blipFill>
        <a:blip xmlns:r="http://schemas.openxmlformats.org/officeDocument/2006/relationships" r:embed="rId2"/>
        <a:stretch>
          <a:fillRect/>
        </a:stretch>
      </xdr:blipFill>
      <xdr:spPr>
        <a:xfrm>
          <a:off x="6846447" y="505103"/>
          <a:ext cx="6315505" cy="937292"/>
        </a:xfrm>
        <a:prstGeom prst="rect">
          <a:avLst/>
        </a:prstGeom>
      </xdr:spPr>
    </xdr:pic>
    <xdr:clientData/>
  </xdr:twoCellAnchor>
  <xdr:twoCellAnchor>
    <xdr:from>
      <xdr:col>7</xdr:col>
      <xdr:colOff>254000</xdr:colOff>
      <xdr:row>20</xdr:row>
      <xdr:rowOff>107950</xdr:rowOff>
    </xdr:from>
    <xdr:to>
      <xdr:col>20</xdr:col>
      <xdr:colOff>190500</xdr:colOff>
      <xdr:row>23</xdr:row>
      <xdr:rowOff>127000</xdr:rowOff>
    </xdr:to>
    <xdr:sp macro="" textlink="">
      <xdr:nvSpPr>
        <xdr:cNvPr id="3" name="TextBox 2">
          <a:extLst>
            <a:ext uri="{FF2B5EF4-FFF2-40B4-BE49-F238E27FC236}">
              <a16:creationId xmlns:a16="http://schemas.microsoft.com/office/drawing/2014/main" id="{45E1B729-D754-4A4B-AAED-910969A73539}"/>
            </a:ext>
          </a:extLst>
        </xdr:cNvPr>
        <xdr:cNvSpPr txBox="1"/>
      </xdr:nvSpPr>
      <xdr:spPr>
        <a:xfrm>
          <a:off x="5448300" y="3841750"/>
          <a:ext cx="7861300" cy="62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Set equal to C</a:t>
          </a:r>
          <a:r>
            <a:rPr lang="el-GR" sz="1100"/>
            <a:t>μ</a:t>
          </a:r>
          <a:r>
            <a:rPr lang="en-GB" sz="1100"/>
            <a:t>j; Usually C</a:t>
          </a:r>
          <a:r>
            <a:rPr lang="el-GR" sz="1100"/>
            <a:t>μ</a:t>
          </a:r>
          <a:r>
            <a:rPr lang="en-GB" sz="1100"/>
            <a:t>j and Caj are taken equal to zero which corresponds to a situation where the investment is assessed on the basis that the average loading of transformer as invariant. If this is not the case special care shall be taken  to  avoid  overloading  of  transformer  from  a  certain  year,  as  if  C</a:t>
          </a:r>
          <a:r>
            <a:rPr lang="el-GR" sz="1100"/>
            <a:t>μ</a:t>
          </a:r>
          <a:r>
            <a:rPr lang="en-GB" sz="1100"/>
            <a:t>j  is  greater  than  Caj  the  final  factor  is  greater than one.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43657</xdr:colOff>
      <xdr:row>3</xdr:row>
      <xdr:rowOff>162719</xdr:rowOff>
    </xdr:from>
    <xdr:to>
      <xdr:col>6</xdr:col>
      <xdr:colOff>623981</xdr:colOff>
      <xdr:row>6</xdr:row>
      <xdr:rowOff>171846</xdr:rowOff>
    </xdr:to>
    <xdr:pic>
      <xdr:nvPicPr>
        <xdr:cNvPr id="2" name="Picture 1">
          <a:extLst>
            <a:ext uri="{FF2B5EF4-FFF2-40B4-BE49-F238E27FC236}">
              <a16:creationId xmlns:a16="http://schemas.microsoft.com/office/drawing/2014/main" id="{ACF2115F-1E9D-4284-AEE3-CEE0F0CAC098}"/>
            </a:ext>
          </a:extLst>
        </xdr:cNvPr>
        <xdr:cNvPicPr>
          <a:picLocks noChangeAspect="1"/>
        </xdr:cNvPicPr>
      </xdr:nvPicPr>
      <xdr:blipFill>
        <a:blip xmlns:r="http://schemas.openxmlformats.org/officeDocument/2006/relationships" r:embed="rId1"/>
        <a:stretch>
          <a:fillRect/>
        </a:stretch>
      </xdr:blipFill>
      <xdr:spPr>
        <a:xfrm>
          <a:off x="900907" y="611188"/>
          <a:ext cx="4372724" cy="556814"/>
        </a:xfrm>
        <a:prstGeom prst="rect">
          <a:avLst/>
        </a:prstGeom>
      </xdr:spPr>
    </xdr:pic>
    <xdr:clientData/>
  </xdr:twoCellAnchor>
  <xdr:twoCellAnchor editAs="oneCell">
    <xdr:from>
      <xdr:col>8</xdr:col>
      <xdr:colOff>528154</xdr:colOff>
      <xdr:row>0</xdr:row>
      <xdr:rowOff>16564</xdr:rowOff>
    </xdr:from>
    <xdr:to>
      <xdr:col>19</xdr:col>
      <xdr:colOff>193261</xdr:colOff>
      <xdr:row>9</xdr:row>
      <xdr:rowOff>163858</xdr:rowOff>
    </xdr:to>
    <xdr:pic>
      <xdr:nvPicPr>
        <xdr:cNvPr id="3" name="Picture 2">
          <a:extLst>
            <a:ext uri="{FF2B5EF4-FFF2-40B4-BE49-F238E27FC236}">
              <a16:creationId xmlns:a16="http://schemas.microsoft.com/office/drawing/2014/main" id="{8E912F6E-7888-4BE5-9D5A-B07A83788607}"/>
            </a:ext>
          </a:extLst>
        </xdr:cNvPr>
        <xdr:cNvPicPr>
          <a:picLocks noChangeAspect="1"/>
        </xdr:cNvPicPr>
      </xdr:nvPicPr>
      <xdr:blipFill>
        <a:blip xmlns:r="http://schemas.openxmlformats.org/officeDocument/2006/relationships" r:embed="rId2"/>
        <a:stretch>
          <a:fillRect/>
        </a:stretch>
      </xdr:blipFill>
      <xdr:spPr>
        <a:xfrm>
          <a:off x="5707545" y="16564"/>
          <a:ext cx="6346412" cy="1870077"/>
        </a:xfrm>
        <a:prstGeom prst="rect">
          <a:avLst/>
        </a:prstGeom>
      </xdr:spPr>
    </xdr:pic>
    <xdr:clientData/>
  </xdr:twoCellAnchor>
  <xdr:twoCellAnchor>
    <xdr:from>
      <xdr:col>1</xdr:col>
      <xdr:colOff>114300</xdr:colOff>
      <xdr:row>18</xdr:row>
      <xdr:rowOff>139701</xdr:rowOff>
    </xdr:from>
    <xdr:to>
      <xdr:col>6</xdr:col>
      <xdr:colOff>171450</xdr:colOff>
      <xdr:row>28</xdr:row>
      <xdr:rowOff>57151</xdr:rowOff>
    </xdr:to>
    <xdr:graphicFrame macro="">
      <xdr:nvGraphicFramePr>
        <xdr:cNvPr id="4" name="Chart 3">
          <a:extLst>
            <a:ext uri="{FF2B5EF4-FFF2-40B4-BE49-F238E27FC236}">
              <a16:creationId xmlns:a16="http://schemas.microsoft.com/office/drawing/2014/main" id="{371CEEEC-9F82-47D6-BC56-6B8BB5D654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18</xdr:row>
      <xdr:rowOff>114300</xdr:rowOff>
    </xdr:from>
    <xdr:to>
      <xdr:col>13</xdr:col>
      <xdr:colOff>57150</xdr:colOff>
      <xdr:row>28</xdr:row>
      <xdr:rowOff>31750</xdr:rowOff>
    </xdr:to>
    <xdr:graphicFrame macro="">
      <xdr:nvGraphicFramePr>
        <xdr:cNvPr id="5" name="Chart 4">
          <a:extLst>
            <a:ext uri="{FF2B5EF4-FFF2-40B4-BE49-F238E27FC236}">
              <a16:creationId xmlns:a16="http://schemas.microsoft.com/office/drawing/2014/main" id="{B581B22B-4FF3-4872-9415-43BB03188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18</xdr:row>
      <xdr:rowOff>0</xdr:rowOff>
    </xdr:from>
    <xdr:to>
      <xdr:col>20</xdr:col>
      <xdr:colOff>57149</xdr:colOff>
      <xdr:row>27</xdr:row>
      <xdr:rowOff>100013</xdr:rowOff>
    </xdr:to>
    <xdr:graphicFrame macro="">
      <xdr:nvGraphicFramePr>
        <xdr:cNvPr id="6" name="Chart 5">
          <a:extLst>
            <a:ext uri="{FF2B5EF4-FFF2-40B4-BE49-F238E27FC236}">
              <a16:creationId xmlns:a16="http://schemas.microsoft.com/office/drawing/2014/main" id="{49CF781C-1157-442A-8055-26A9ABA17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619125</xdr:colOff>
      <xdr:row>0</xdr:row>
      <xdr:rowOff>0</xdr:rowOff>
    </xdr:from>
    <xdr:to>
      <xdr:col>1</xdr:col>
      <xdr:colOff>7969250</xdr:colOff>
      <xdr:row>5</xdr:row>
      <xdr:rowOff>158750</xdr:rowOff>
    </xdr:to>
    <xdr:pic>
      <xdr:nvPicPr>
        <xdr:cNvPr id="4" name="Picture 3">
          <a:extLst>
            <a:ext uri="{FF2B5EF4-FFF2-40B4-BE49-F238E27FC236}">
              <a16:creationId xmlns:a16="http://schemas.microsoft.com/office/drawing/2014/main" id="{3E28E71E-E1D4-43E8-BBA8-E0541FEFDE4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173"/>
        <a:stretch/>
      </xdr:blipFill>
      <xdr:spPr>
        <a:xfrm>
          <a:off x="1266825" y="0"/>
          <a:ext cx="7350125" cy="1111250"/>
        </a:xfrm>
        <a:prstGeom prst="rect">
          <a:avLst/>
        </a:prstGeom>
      </xdr:spPr>
    </xdr:pic>
    <xdr:clientData/>
  </xdr:twoCellAnchor>
  <xdr:twoCellAnchor editAs="oneCell">
    <xdr:from>
      <xdr:col>0</xdr:col>
      <xdr:colOff>1</xdr:colOff>
      <xdr:row>0</xdr:row>
      <xdr:rowOff>0</xdr:rowOff>
    </xdr:from>
    <xdr:to>
      <xdr:col>1</xdr:col>
      <xdr:colOff>628651</xdr:colOff>
      <xdr:row>5</xdr:row>
      <xdr:rowOff>174278</xdr:rowOff>
    </xdr:to>
    <xdr:pic>
      <xdr:nvPicPr>
        <xdr:cNvPr id="2" name="Picture 1">
          <a:extLst>
            <a:ext uri="{FF2B5EF4-FFF2-40B4-BE49-F238E27FC236}">
              <a16:creationId xmlns:a16="http://schemas.microsoft.com/office/drawing/2014/main" id="{AB3A6F2C-40A5-4503-A8B6-FAF5DAF8EABD}"/>
            </a:ext>
          </a:extLst>
        </xdr:cNvPr>
        <xdr:cNvPicPr>
          <a:picLocks noChangeAspect="1"/>
        </xdr:cNvPicPr>
      </xdr:nvPicPr>
      <xdr:blipFill>
        <a:blip xmlns:r="http://schemas.openxmlformats.org/officeDocument/2006/relationships" r:embed="rId2"/>
        <a:stretch>
          <a:fillRect/>
        </a:stretch>
      </xdr:blipFill>
      <xdr:spPr>
        <a:xfrm>
          <a:off x="1" y="0"/>
          <a:ext cx="1276350" cy="1126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123135</xdr:colOff>
      <xdr:row>7</xdr:row>
      <xdr:rowOff>57150</xdr:rowOff>
    </xdr:from>
    <xdr:to>
      <xdr:col>19</xdr:col>
      <xdr:colOff>500707</xdr:colOff>
      <xdr:row>54</xdr:row>
      <xdr:rowOff>165100</xdr:rowOff>
    </xdr:to>
    <xdr:pic>
      <xdr:nvPicPr>
        <xdr:cNvPr id="2" name="Picture 1">
          <a:extLst>
            <a:ext uri="{FF2B5EF4-FFF2-40B4-BE49-F238E27FC236}">
              <a16:creationId xmlns:a16="http://schemas.microsoft.com/office/drawing/2014/main" id="{08FFDEFB-BA51-4EBE-9112-F5E2CAF807F4}"/>
            </a:ext>
          </a:extLst>
        </xdr:cNvPr>
        <xdr:cNvPicPr>
          <a:picLocks noChangeAspect="1"/>
        </xdr:cNvPicPr>
      </xdr:nvPicPr>
      <xdr:blipFill>
        <a:blip xmlns:r="http://schemas.openxmlformats.org/officeDocument/2006/relationships" r:embed="rId1"/>
        <a:stretch>
          <a:fillRect/>
        </a:stretch>
      </xdr:blipFill>
      <xdr:spPr>
        <a:xfrm>
          <a:off x="732735" y="1346200"/>
          <a:ext cx="13153772" cy="876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1028700</xdr:colOff>
      <xdr:row>3</xdr:row>
      <xdr:rowOff>21830</xdr:rowOff>
    </xdr:from>
    <xdr:to>
      <xdr:col>14</xdr:col>
      <xdr:colOff>410486</xdr:colOff>
      <xdr:row>7</xdr:row>
      <xdr:rowOff>110911</xdr:rowOff>
    </xdr:to>
    <xdr:pic>
      <xdr:nvPicPr>
        <xdr:cNvPr id="3" name="Picture 2">
          <a:extLst>
            <a:ext uri="{FF2B5EF4-FFF2-40B4-BE49-F238E27FC236}">
              <a16:creationId xmlns:a16="http://schemas.microsoft.com/office/drawing/2014/main" id="{A9C35972-0147-43C7-A403-C25A3ADC7016}"/>
            </a:ext>
          </a:extLst>
        </xdr:cNvPr>
        <xdr:cNvPicPr>
          <a:picLocks noChangeAspect="1"/>
        </xdr:cNvPicPr>
      </xdr:nvPicPr>
      <xdr:blipFill>
        <a:blip xmlns:r="http://schemas.openxmlformats.org/officeDocument/2006/relationships" r:embed="rId1"/>
        <a:stretch>
          <a:fillRect/>
        </a:stretch>
      </xdr:blipFill>
      <xdr:spPr>
        <a:xfrm>
          <a:off x="4692650" y="574280"/>
          <a:ext cx="8773436" cy="8256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ophe Martinsons" refreshedDate="44368.309031365738" createdVersion="7" refreshedVersion="7" minRefreshableVersion="3" recordCount="237" xr:uid="{5B68996B-7AEE-459A-BA7E-1BECA51AD756}">
  <cacheSource type="worksheet">
    <worksheetSource ref="C10:K247" sheet="IEA $-MWh"/>
  </cacheSource>
  <cacheFields count="9">
    <cacheField name="Category" numFmtId="0">
      <sharedItems count="11">
        <s v="Bio"/>
        <s v="CHP"/>
        <s v="Coal"/>
        <s v="Fuel cell"/>
        <s v="Gas"/>
        <s v="Geothermal"/>
        <s v="Hydro"/>
        <s v="Lignite"/>
        <s v="Nuclear"/>
        <s v="Solar"/>
        <s v="Wind"/>
      </sharedItems>
    </cacheField>
    <cacheField name="Plant Type" numFmtId="0">
      <sharedItems/>
    </cacheField>
    <cacheField name="Capital Costs" numFmtId="0">
      <sharedItems containsSemiMixedTypes="0" containsString="0" containsNumber="1" minValue="3.01" maxValue="358.24"/>
    </cacheField>
    <cacheField name="O&amp;M" numFmtId="0">
      <sharedItems containsSemiMixedTypes="0" containsString="0" containsNumber="1" minValue="1.69" maxValue="591.74"/>
    </cacheField>
    <cacheField name="Fuel (th)" numFmtId="0">
      <sharedItems containsSemiMixedTypes="0" containsString="0" containsNumber="1" minValue="0" maxValue="50"/>
    </cacheField>
    <cacheField name="Fuel (el)" numFmtId="0">
      <sharedItems containsSemiMixedTypes="0" containsString="0" containsNumber="1" minValue="0" maxValue="159.41999999999999"/>
    </cacheField>
    <cacheField name="Carbon" numFmtId="0">
      <sharedItems containsSemiMixedTypes="0" containsString="0" containsNumber="1" minValue="0" maxValue="34.36"/>
    </cacheField>
    <cacheField name="CHP heat revenues" numFmtId="0">
      <sharedItems containsSemiMixedTypes="0" containsString="0" containsNumber="1" minValue="-114.61" maxValue="0"/>
    </cacheField>
    <cacheField name="LCOE ($/MWh)" numFmtId="0">
      <sharedItems containsSemiMixedTypes="0" containsString="0" containsNumber="1" minValue="28.18" maxValue="8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7">
  <r>
    <x v="0"/>
    <s v="Biomass (0.45 MW)"/>
    <n v="49.07"/>
    <n v="26.89"/>
    <n v="0"/>
    <n v="0"/>
    <n v="0"/>
    <n v="0"/>
    <n v="75.959999999999994"/>
  </r>
  <r>
    <x v="0"/>
    <s v="Biomass (0.42 MW)"/>
    <n v="70.42"/>
    <n v="59"/>
    <n v="15.62"/>
    <n v="159.41999999999999"/>
    <n v="0"/>
    <n v="0"/>
    <n v="288.83999999999997"/>
  </r>
  <r>
    <x v="0"/>
    <s v="Biomass (30.0 MW)"/>
    <n v="9.34"/>
    <n v="2.2400000000000002"/>
    <n v="47.81"/>
    <n v="106.24"/>
    <n v="0"/>
    <n v="0"/>
    <n v="117.82"/>
  </r>
  <r>
    <x v="0"/>
    <s v="Biomass (25.0 MW)"/>
    <n v="34.78"/>
    <n v="18.75"/>
    <n v="0"/>
    <n v="0"/>
    <n v="0"/>
    <n v="0"/>
    <n v="53.52"/>
  </r>
  <r>
    <x v="1"/>
    <s v="Gas (OCGT/int. comb., CHP) (35.9 MW)"/>
    <n v="10.82"/>
    <n v="6.1"/>
    <n v="27.3"/>
    <n v="57.46"/>
    <n v="12.75"/>
    <n v="-26.13"/>
    <n v="61.01"/>
  </r>
  <r>
    <x v="1"/>
    <s v="Gas (CCGT, CHP) (5.8 MW)"/>
    <n v="19.8"/>
    <n v="7.74"/>
    <n v="27.3"/>
    <n v="84.46"/>
    <n v="18.75"/>
    <n v="-68.77"/>
    <n v="61.97"/>
  </r>
  <r>
    <x v="1"/>
    <s v="Gas (OCGT/int. comb., CHP) (195 MW)"/>
    <n v="3.65"/>
    <n v="11.75"/>
    <n v="27.3"/>
    <n v="33.880000000000003"/>
    <n v="7.52"/>
    <n v="-4.34"/>
    <n v="52.47"/>
  </r>
  <r>
    <x v="1"/>
    <s v="Pulverised, lignite (CHP) (2900 MW)"/>
    <n v="21.63"/>
    <n v="129.88"/>
    <n v="4"/>
    <n v="12.28"/>
    <n v="33.5"/>
    <n v="-1.63"/>
    <n v="195.65"/>
  </r>
  <r>
    <x v="1"/>
    <s v="Biomass (CHP) (0.42 MW)"/>
    <n v="70.42"/>
    <n v="59"/>
    <n v="15.62"/>
    <n v="154.82"/>
    <n v="0"/>
    <n v="-114.61"/>
    <n v="169.62"/>
  </r>
  <r>
    <x v="1"/>
    <s v="Ultra-supercritical (CHP) (700 MW)"/>
    <n v="37.409999999999997"/>
    <n v="10.73"/>
    <n v="10.75"/>
    <n v="21.28"/>
    <n v="20.22"/>
    <n v="-29.69"/>
    <n v="59.95"/>
  </r>
  <r>
    <x v="1"/>
    <s v="Gas (OCGT/int. comb., CHP) (125 MW)"/>
    <n v="14.35"/>
    <n v="10.77"/>
    <n v="27.3"/>
    <n v="67.650000000000006"/>
    <n v="15.02"/>
    <n v="-38.049999999999997"/>
    <n v="69.73"/>
  </r>
  <r>
    <x v="1"/>
    <s v="Gas (CCGT, CHP) (500 MW)"/>
    <n v="17.78"/>
    <n v="11.96"/>
    <n v="27.3"/>
    <n v="47.47"/>
    <n v="10.54"/>
    <n v="-14.82"/>
    <n v="72.92"/>
  </r>
  <r>
    <x v="1"/>
    <s v="Biomass (CHP) (258 MW)"/>
    <n v="49.27"/>
    <n v="19.36"/>
    <n v="32.799999999999997"/>
    <n v="76.87"/>
    <n v="0"/>
    <n v="-50.25"/>
    <n v="95.25"/>
  </r>
  <r>
    <x v="1"/>
    <s v="Biomass (CHP) (358 MW)"/>
    <n v="42.37"/>
    <n v="14.28"/>
    <n v="41.18"/>
    <n v="95.07"/>
    <n v="0"/>
    <n v="-39.01"/>
    <n v="112.72"/>
  </r>
  <r>
    <x v="1"/>
    <s v="Biomass (CHP) (177 MW)"/>
    <n v="83.76"/>
    <n v="33.29"/>
    <n v="32.799999999999997"/>
    <n v="111.18"/>
    <n v="0"/>
    <n v="-102.94"/>
    <n v="125.28"/>
  </r>
  <r>
    <x v="1"/>
    <s v="Biomass (CHP) (261 MW)"/>
    <n v="56.66"/>
    <n v="20.78"/>
    <n v="41.18"/>
    <n v="126.33"/>
    <n v="0"/>
    <n v="-72.67"/>
    <n v="131.1"/>
  </r>
  <r>
    <x v="2"/>
    <s v="Supercritical pulverised (650 MW)"/>
    <n v="28.95"/>
    <n v="17.2"/>
    <n v="7.31"/>
    <n v="17.510000000000002"/>
    <n v="24.47"/>
    <n v="0"/>
    <n v="88.13"/>
  </r>
  <r>
    <x v="2"/>
    <s v="Pulverised (650 MW)"/>
    <n v="27.78"/>
    <n v="17.010000000000002"/>
    <n v="7.31"/>
    <n v="18.23"/>
    <n v="25.48"/>
    <n v="0"/>
    <n v="88.5"/>
  </r>
  <r>
    <x v="2"/>
    <s v="Pulverised (140 MW)"/>
    <n v="38.65"/>
    <n v="22.25"/>
    <n v="7.31"/>
    <n v="20.36"/>
    <n v="28.46"/>
    <n v="0"/>
    <n v="109.72"/>
  </r>
  <r>
    <x v="2"/>
    <s v="Supercritical pulverised (CCUS) (650 MW)"/>
    <n v="52.18"/>
    <n v="30.15"/>
    <n v="7.31"/>
    <n v="22.38"/>
    <n v="12.51"/>
    <n v="0"/>
    <n v="117.23"/>
  </r>
  <r>
    <x v="2"/>
    <s v="Coal (641 MW)"/>
    <n v="46.61"/>
    <n v="29.5"/>
    <n v="7.31"/>
    <n v="17.16"/>
    <n v="23.99"/>
    <n v="0"/>
    <n v="117.27"/>
  </r>
  <r>
    <x v="2"/>
    <s v="Pulverised (CCUS) (650 MW)"/>
    <n v="51.62"/>
    <n v="30.45"/>
    <n v="7.31"/>
    <n v="23.5"/>
    <n v="13.14"/>
    <n v="0"/>
    <n v="118.72"/>
  </r>
  <r>
    <x v="2"/>
    <s v="Pulverised (138 MW)"/>
    <n v="49.13"/>
    <n v="30.47"/>
    <n v="7.31"/>
    <n v="20.190000000000001"/>
    <n v="28.22"/>
    <n v="0"/>
    <n v="128.02000000000001"/>
  </r>
  <r>
    <x v="2"/>
    <s v="Coal (CCUS) (499 MW)"/>
    <n v="67.17"/>
    <n v="42.96"/>
    <n v="7.31"/>
    <n v="23.32"/>
    <n v="13.04"/>
    <n v="0"/>
    <n v="146.49"/>
  </r>
  <r>
    <x v="2"/>
    <s v="Ultra-supercritical (954 MW)"/>
    <n v="12.9"/>
    <n v="11.62"/>
    <n v="11.89"/>
    <n v="27.47"/>
    <n v="23.6"/>
    <n v="0"/>
    <n v="75.59"/>
  </r>
  <r>
    <x v="2"/>
    <s v="Ultra-supercritical (749 MW)"/>
    <n v="27.12"/>
    <n v="19.309999999999999"/>
    <n v="11.89"/>
    <n v="28.73"/>
    <n v="24.68"/>
    <n v="0"/>
    <n v="99.84"/>
  </r>
  <r>
    <x v="2"/>
    <s v="Ultra-supercritical (pithead) (400 MW)"/>
    <n v="12.87"/>
    <n v="8.5299999999999994"/>
    <n v="11.89"/>
    <n v="26.43"/>
    <n v="22.7"/>
    <n v="0"/>
    <n v="70.540000000000006"/>
  </r>
  <r>
    <x v="2"/>
    <s v="Ultra-supercritical (load centered) (400 MW)"/>
    <n v="12.46"/>
    <n v="38.65"/>
    <n v="11.89"/>
    <n v="26.43"/>
    <n v="22.7"/>
    <n v="0"/>
    <n v="100.25"/>
  </r>
  <r>
    <x v="2"/>
    <s v="Ultra-supercritical (347 MW)"/>
    <n v="8.9700000000000006"/>
    <n v="14.97"/>
    <n v="12.61"/>
    <n v="28.02"/>
    <n v="22.7"/>
    <n v="0"/>
    <n v="74.67"/>
  </r>
  <r>
    <x v="2"/>
    <s v="Supercritical pulverised (722 MW)"/>
    <n v="27.28"/>
    <n v="8.69"/>
    <n v="11.89"/>
    <n v="29.66"/>
    <n v="25.47"/>
    <n v="0"/>
    <n v="91.1"/>
  </r>
  <r>
    <x v="2"/>
    <s v="Supercritical pulverised (CCUS) (633 MW)"/>
    <n v="50.34"/>
    <n v="19.34"/>
    <n v="11.89"/>
    <n v="39.58"/>
    <n v="3.4"/>
    <n v="0"/>
    <n v="112.66"/>
  </r>
  <r>
    <x v="3"/>
    <s v="Fuel cell (1.0 MW)"/>
    <n v="45.26"/>
    <n v="1.69"/>
    <n v="50"/>
    <n v="111.11"/>
    <n v="0"/>
    <n v="0"/>
    <n v="158.07"/>
  </r>
  <r>
    <x v="3"/>
    <s v="Fuel cell (15.2 MW)"/>
    <n v="30.28"/>
    <n v="36.75"/>
    <n v="50"/>
    <n v="111.11"/>
    <n v="0"/>
    <n v="0"/>
    <n v="178.14"/>
  </r>
  <r>
    <x v="3"/>
    <s v="Fuel cell (0.20 MW)"/>
    <n v="75.69"/>
    <n v="22.59"/>
    <n v="50"/>
    <n v="111.11"/>
    <n v="0"/>
    <n v="0"/>
    <n v="209.39"/>
  </r>
  <r>
    <x v="3"/>
    <s v="Fuel cell (0.003 MW)"/>
    <n v="83.26"/>
    <n v="42.66"/>
    <n v="50"/>
    <n v="111.11"/>
    <n v="0"/>
    <n v="0"/>
    <n v="237.03"/>
  </r>
  <r>
    <x v="4"/>
    <s v="Gas (CCGT) (727 MW)"/>
    <n v="11.1"/>
    <n v="5.3"/>
    <n v="10.92"/>
    <n v="18.38"/>
    <n v="10.199999999999999"/>
    <n v="0"/>
    <n v="44.98"/>
  </r>
  <r>
    <x v="4"/>
    <s v="Gas (CCGT, CCUS) (646 MW)"/>
    <n v="28.13"/>
    <n v="14.22"/>
    <n v="10.92"/>
    <n v="22.91"/>
    <n v="5.09"/>
    <n v="0"/>
    <n v="70.34"/>
  </r>
  <r>
    <x v="4"/>
    <s v="Gas (CCGT) (750 MW)"/>
    <n v="3.01"/>
    <n v="46.27"/>
    <n v="27.3"/>
    <n v="47.06"/>
    <n v="10.45"/>
    <n v="0"/>
    <n v="106.79"/>
  </r>
  <r>
    <x v="4"/>
    <s v="Gas (CCGT) (835 MW)"/>
    <n v="5.44"/>
    <n v="5.51"/>
    <n v="10.92"/>
    <n v="18.89"/>
    <n v="10.48"/>
    <n v="0"/>
    <n v="40.32"/>
  </r>
  <r>
    <x v="4"/>
    <s v="Gas (CCGT) (785 MW)"/>
    <n v="7.78"/>
    <n v="5.73"/>
    <n v="10.92"/>
    <n v="18.29"/>
    <n v="10.15"/>
    <n v="0"/>
    <n v="41.95"/>
  </r>
  <r>
    <x v="4"/>
    <s v="Gas (CCGT) (503 MW)"/>
    <n v="7.81"/>
    <n v="5.28"/>
    <n v="10.92"/>
    <n v="21.62"/>
    <n v="12"/>
    <n v="0"/>
    <n v="46.71"/>
  </r>
  <r>
    <x v="4"/>
    <s v="Gas (CCGT) (982 MW)"/>
    <n v="9.7799999999999994"/>
    <n v="8.41"/>
    <n v="34.119999999999997"/>
    <n v="58.23"/>
    <n v="10.34"/>
    <n v="0"/>
    <n v="86.76"/>
  </r>
  <r>
    <x v="4"/>
    <s v="Gas (CCGT) (491 MW)"/>
    <n v="12.91"/>
    <n v="11.36"/>
    <n v="34.119999999999997"/>
    <n v="60.82"/>
    <n v="10.8"/>
    <n v="0"/>
    <n v="95.89"/>
  </r>
  <r>
    <x v="4"/>
    <s v="Gas (CCGT) (1372 MW)"/>
    <n v="12.93"/>
    <n v="7.7"/>
    <n v="34.119999999999997"/>
    <n v="61.04"/>
    <n v="10.84"/>
    <n v="0"/>
    <n v="92.52"/>
  </r>
  <r>
    <x v="4"/>
    <s v="Gas (CCGT) (790 MW)"/>
    <n v="6.88"/>
    <n v="6.99"/>
    <n v="27.3"/>
    <n v="45.5"/>
    <n v="10.1"/>
    <n v="0"/>
    <n v="69.47"/>
  </r>
  <r>
    <x v="4"/>
    <s v="Gas (OCGT/int. comb.) (130 MW)"/>
    <n v="10.36"/>
    <n v="11.11"/>
    <n v="27.3"/>
    <n v="73.98"/>
    <n v="16.420000000000002"/>
    <n v="0"/>
    <n v="111.87"/>
  </r>
  <r>
    <x v="4"/>
    <s v="Gas (CCGT) (475 MW)"/>
    <n v="6.53"/>
    <n v="13.49"/>
    <n v="31.05"/>
    <n v="53.53"/>
    <n v="10.45"/>
    <n v="0"/>
    <n v="84"/>
  </r>
  <r>
    <x v="4"/>
    <s v="Gas (CCGT) (471 MW)"/>
    <n v="12.34"/>
    <n v="6.96"/>
    <n v="10.92"/>
    <n v="19.190000000000001"/>
    <n v="10.65"/>
    <n v="0"/>
    <n v="49.13"/>
  </r>
  <r>
    <x v="4"/>
    <s v="Gas (OCGT/int. comb.) (243 MW)"/>
    <n v="16.53"/>
    <n v="18.53"/>
    <n v="10.92"/>
    <n v="27.3"/>
    <n v="15.15"/>
    <n v="0"/>
    <n v="77.5"/>
  </r>
  <r>
    <x v="4"/>
    <s v="Gas (OCGT/int. comb.) (100 MW)"/>
    <n v="36.409999999999997"/>
    <n v="8.6999999999999993"/>
    <n v="10.92"/>
    <n v="26.44"/>
    <n v="14.67"/>
    <n v="0"/>
    <n v="86.22"/>
  </r>
  <r>
    <x v="4"/>
    <s v="Gas (CCGT) (980 MW)"/>
    <n v="11.17"/>
    <n v="11.21"/>
    <n v="10.92"/>
    <n v="18.829999999999998"/>
    <n v="10.45"/>
    <n v="0"/>
    <n v="51.66"/>
  </r>
  <r>
    <x v="4"/>
    <s v="Gas (OCGT/int. comb.) (980 MW)"/>
    <n v="23.59"/>
    <n v="16.71"/>
    <n v="10.92"/>
    <n v="24.82"/>
    <n v="13.77"/>
    <n v="0"/>
    <n v="78.89"/>
  </r>
  <r>
    <x v="4"/>
    <s v="Gas (CCGT) (500 MW)"/>
    <n v="11.77"/>
    <n v="4.8"/>
    <n v="27.3"/>
    <n v="42.65"/>
    <n v="9.4700000000000006"/>
    <n v="0"/>
    <n v="68.69"/>
  </r>
  <r>
    <x v="4"/>
    <s v="Gas (CCGT) (500 MW)"/>
    <n v="8.9499999999999993"/>
    <n v="6"/>
    <n v="27.3"/>
    <n v="45.88"/>
    <n v="10.18"/>
    <n v="0"/>
    <n v="71"/>
  </r>
  <r>
    <x v="4"/>
    <s v="Gas (CCGT) (500 MW)"/>
    <n v="11.36"/>
    <n v="6.67"/>
    <n v="27.3"/>
    <n v="47.06"/>
    <n v="10.45"/>
    <n v="0"/>
    <n v="75.540000000000006"/>
  </r>
  <r>
    <x v="4"/>
    <s v="Gas (OCGT/int. comb.) (350 MW)"/>
    <n v="16.95"/>
    <n v="7.5"/>
    <n v="27.3"/>
    <n v="68.239999999999995"/>
    <n v="15.15"/>
    <n v="0"/>
    <n v="107.85"/>
  </r>
  <r>
    <x v="4"/>
    <s v="Gas (OCGT/int. comb.) (500 MW)"/>
    <n v="21.4"/>
    <n v="9.83"/>
    <n v="27.3"/>
    <n v="66.58"/>
    <n v="14.78"/>
    <n v="0"/>
    <n v="112.59"/>
  </r>
  <r>
    <x v="4"/>
    <s v="Gas (OCGT/int. comb.) (500 MW)"/>
    <n v="18.84"/>
    <n v="7.99"/>
    <n v="27.3"/>
    <n v="71.83"/>
    <n v="15.94"/>
    <n v="0"/>
    <n v="114.61"/>
  </r>
  <r>
    <x v="4"/>
    <s v="Gas (CCGT) (506 MW)"/>
    <n v="11.14"/>
    <n v="6.59"/>
    <n v="26.63"/>
    <n v="56.04"/>
    <n v="12.75"/>
    <n v="0"/>
    <n v="86.51"/>
  </r>
  <r>
    <x v="4"/>
    <s v="Gas (CCGT, CCUS) (437 MW)"/>
    <n v="32.96"/>
    <n v="12.87"/>
    <n v="26.63"/>
    <n v="64.959999999999994"/>
    <n v="1.48"/>
    <n v="0"/>
    <n v="112.27"/>
  </r>
  <r>
    <x v="4"/>
    <s v="Gas (OCGT/int. comb.) (537 MW)"/>
    <n v="21.32"/>
    <n v="9.09"/>
    <n v="26.63"/>
    <n v="86.91"/>
    <n v="19.77"/>
    <n v="0"/>
    <n v="137.09"/>
  </r>
  <r>
    <x v="5"/>
    <s v="Geothermal (30.0 MW)"/>
    <n v="45.2"/>
    <n v="16.63"/>
    <n v="0"/>
    <n v="0"/>
    <n v="0"/>
    <n v="0"/>
    <n v="61.83"/>
  </r>
  <r>
    <x v="5"/>
    <s v="Geothermal (25.0 MW)"/>
    <n v="68.349999999999994"/>
    <n v="25.19"/>
    <n v="0"/>
    <n v="0"/>
    <n v="0"/>
    <n v="0"/>
    <n v="93.54"/>
  </r>
  <r>
    <x v="5"/>
    <s v="Geothermal (39.6 MW)"/>
    <n v="50.17"/>
    <n v="17.96"/>
    <n v="0"/>
    <n v="0"/>
    <n v="0"/>
    <n v="0"/>
    <n v="68.13"/>
  </r>
  <r>
    <x v="5"/>
    <s v="Geothermal (15.0 MW)"/>
    <n v="82.27"/>
    <n v="21.25"/>
    <n v="0"/>
    <n v="0"/>
    <n v="0"/>
    <n v="0"/>
    <n v="103.52"/>
  </r>
  <r>
    <x v="5"/>
    <s v="Geothermal (10.0 MW)"/>
    <n v="113.04"/>
    <n v="23.02"/>
    <n v="0"/>
    <n v="0"/>
    <n v="0"/>
    <n v="0"/>
    <n v="136.06"/>
  </r>
  <r>
    <x v="5"/>
    <s v="Geothermal (5.0 MW)"/>
    <n v="126.42"/>
    <n v="25.38"/>
    <n v="0"/>
    <n v="0"/>
    <n v="0"/>
    <n v="0"/>
    <n v="151.80000000000001"/>
  </r>
  <r>
    <x v="6"/>
    <s v="Run of river (&gt;= 5 MW) (median case) (44.7 MW)"/>
    <n v="62.25"/>
    <n v="8.33"/>
    <n v="0"/>
    <n v="0"/>
    <n v="0"/>
    <n v="0"/>
    <n v="70.58"/>
  </r>
  <r>
    <x v="6"/>
    <s v="Run of river (&gt;= 5 MW) (median case) (94.0 MW)"/>
    <n v="81.849999999999994"/>
    <n v="5.35"/>
    <n v="0"/>
    <n v="0"/>
    <n v="0"/>
    <n v="0"/>
    <n v="87.2"/>
  </r>
  <r>
    <x v="6"/>
    <s v="Run of river (&gt;= 5 MW) (82.2 MW)"/>
    <n v="84.28"/>
    <n v="5.93"/>
    <n v="0"/>
    <n v="0"/>
    <n v="0"/>
    <n v="0"/>
    <n v="90.21"/>
  </r>
  <r>
    <x v="6"/>
    <s v="Run of river (&lt; 5 MW) (4.2 MW)"/>
    <n v="66.099999999999994"/>
    <n v="24.42"/>
    <n v="0"/>
    <n v="0"/>
    <n v="0"/>
    <n v="0"/>
    <n v="90.52"/>
  </r>
  <r>
    <x v="6"/>
    <s v="Run of river (&gt;= 5 MW) (44.1 MW)"/>
    <n v="93.2"/>
    <n v="7.57"/>
    <n v="0"/>
    <n v="0"/>
    <n v="0"/>
    <n v="0"/>
    <n v="100.77"/>
  </r>
  <r>
    <x v="6"/>
    <s v="Run of river (&lt; 5 MW) (4.8 MW)"/>
    <n v="95.49"/>
    <n v="22.24"/>
    <n v="0"/>
    <n v="0"/>
    <n v="0"/>
    <n v="0"/>
    <n v="117.72"/>
  </r>
  <r>
    <x v="6"/>
    <s v="Run of river (&lt; 5 MW) (3.7 MW)"/>
    <n v="105.28"/>
    <n v="23.4"/>
    <n v="0"/>
    <n v="0"/>
    <n v="0"/>
    <n v="0"/>
    <n v="128.66999999999999"/>
  </r>
  <r>
    <x v="6"/>
    <s v="Hydro reservoir (&gt;= 5 MW) (30.0 MW)"/>
    <n v="33.729999999999997"/>
    <n v="4.92"/>
    <n v="0"/>
    <n v="0"/>
    <n v="0"/>
    <n v="0"/>
    <n v="38.65"/>
  </r>
  <r>
    <x v="6"/>
    <s v="Run of river (&lt; 5 MW) (3.0 MW)"/>
    <n v="38.590000000000003"/>
    <n v="8.61"/>
    <n v="0"/>
    <n v="0"/>
    <n v="0"/>
    <n v="0"/>
    <n v="47.19"/>
  </r>
  <r>
    <x v="6"/>
    <s v="Hydro reservoir (&gt;= 5 MW) (12.0 MW)"/>
    <n v="119.4"/>
    <n v="23"/>
    <n v="0"/>
    <n v="0"/>
    <n v="0"/>
    <n v="0"/>
    <n v="142.4"/>
  </r>
  <r>
    <x v="6"/>
    <s v="Run of river (&lt; 5 MW) (0.50 MW)"/>
    <n v="48.4"/>
    <n v="13.01"/>
    <n v="0"/>
    <n v="0"/>
    <n v="0"/>
    <n v="0"/>
    <n v="61.41"/>
  </r>
  <r>
    <x v="6"/>
    <s v="Run of river (&lt; 5 MW) (2.1 MW)"/>
    <n v="58.95"/>
    <n v="8.42"/>
    <n v="0"/>
    <n v="0"/>
    <n v="0"/>
    <n v="0"/>
    <n v="67.38"/>
  </r>
  <r>
    <x v="6"/>
    <s v="Run of river (&lt; 5 MW) (1.0 MW)"/>
    <n v="60.79"/>
    <n v="8.7100000000000009"/>
    <n v="0"/>
    <n v="0"/>
    <n v="0"/>
    <n v="0"/>
    <n v="69.489999999999995"/>
  </r>
  <r>
    <x v="6"/>
    <s v="Hydro reservoir (&lt; 5 MW) (0.32 MW)"/>
    <n v="55.94"/>
    <n v="16.850000000000001"/>
    <n v="0"/>
    <n v="0"/>
    <n v="0"/>
    <n v="0"/>
    <n v="72.790000000000006"/>
  </r>
  <r>
    <x v="6"/>
    <s v="Run of river (&lt; 5 MW) (0.69 MW)"/>
    <n v="73.44"/>
    <n v="12.47"/>
    <n v="0"/>
    <n v="0"/>
    <n v="0"/>
    <n v="0"/>
    <n v="85.91"/>
  </r>
  <r>
    <x v="6"/>
    <s v="Hydro reservoir (&gt;= 5 MW) (15.0 MW)"/>
    <n v="75.8"/>
    <n v="18.37"/>
    <n v="0"/>
    <n v="0"/>
    <n v="0"/>
    <n v="0"/>
    <n v="94.16"/>
  </r>
  <r>
    <x v="6"/>
    <s v="Run of river (&lt; 5 MW) (0.25 MW)"/>
    <n v="75.5"/>
    <n v="22.09"/>
    <n v="0"/>
    <n v="0"/>
    <n v="0"/>
    <n v="0"/>
    <n v="97.59"/>
  </r>
  <r>
    <x v="6"/>
    <s v="Run of river (&lt; 5 MW) (0.10 MW)"/>
    <n v="81.349999999999994"/>
    <n v="17.010000000000002"/>
    <n v="0"/>
    <n v="0"/>
    <n v="0"/>
    <n v="0"/>
    <n v="98.36"/>
  </r>
  <r>
    <x v="6"/>
    <s v="Run of river (&gt;= 5 MW) (5.0 MW)"/>
    <n v="76.290000000000006"/>
    <n v="27.53"/>
    <n v="0"/>
    <n v="0"/>
    <n v="0"/>
    <n v="0"/>
    <n v="103.82"/>
  </r>
  <r>
    <x v="6"/>
    <s v="Run of river (&lt; 5 MW) (0.50 MW)"/>
    <n v="100.69"/>
    <n v="12.07"/>
    <n v="0"/>
    <n v="0"/>
    <n v="0"/>
    <n v="0"/>
    <n v="112.76"/>
  </r>
  <r>
    <x v="6"/>
    <s v="Run of river (&lt; 5 MW) (0.19 MW)"/>
    <n v="91.63"/>
    <n v="21.47"/>
    <n v="0"/>
    <n v="0"/>
    <n v="0"/>
    <n v="0"/>
    <n v="113.09"/>
  </r>
  <r>
    <x v="6"/>
    <s v="Run of river (&lt; 5 MW) (0.015 MW)"/>
    <n v="108.43"/>
    <n v="24.64"/>
    <n v="0"/>
    <n v="0"/>
    <n v="0"/>
    <n v="0"/>
    <n v="133.08000000000001"/>
  </r>
  <r>
    <x v="6"/>
    <s v="Run of river (&lt; 5 MW) (0.50 MW)"/>
    <n v="230.45"/>
    <n v="17.52"/>
    <n v="0"/>
    <n v="0"/>
    <n v="0"/>
    <n v="0"/>
    <n v="247.97"/>
  </r>
  <r>
    <x v="6"/>
    <s v="Run of river (&lt; 5 MW) (0.25 MW)"/>
    <n v="228.56"/>
    <n v="29.18"/>
    <n v="0"/>
    <n v="0"/>
    <n v="0"/>
    <n v="0"/>
    <n v="257.75"/>
  </r>
  <r>
    <x v="6"/>
    <s v="Run of river (&lt; 5 MW) (0.25 MW)"/>
    <n v="358.24"/>
    <n v="51.07"/>
    <n v="0"/>
    <n v="0"/>
    <n v="0"/>
    <n v="0"/>
    <n v="409.32"/>
  </r>
  <r>
    <x v="6"/>
    <s v="Hydro reservoir (&gt;= 5 MW) (175 MW)"/>
    <n v="37.69"/>
    <n v="11.65"/>
    <n v="0"/>
    <n v="0"/>
    <n v="0"/>
    <n v="0"/>
    <n v="49.34"/>
  </r>
  <r>
    <x v="6"/>
    <s v="Run of river (&gt;= 5 MW) (24.5 MW)"/>
    <n v="48.5"/>
    <n v="8.5"/>
    <n v="0"/>
    <n v="0"/>
    <n v="0"/>
    <n v="0"/>
    <n v="57"/>
  </r>
  <r>
    <x v="6"/>
    <s v="Run of river (&gt;= 5 MW) (248 MW)"/>
    <n v="42.96"/>
    <n v="3.16"/>
    <n v="0"/>
    <n v="0"/>
    <n v="0"/>
    <n v="0"/>
    <n v="46.12"/>
  </r>
  <r>
    <x v="6"/>
    <s v="Run of river (&lt; 5 MW) (2.2 MW)"/>
    <n v="42.41"/>
    <n v="11.92"/>
    <n v="0"/>
    <n v="0"/>
    <n v="0"/>
    <n v="0"/>
    <n v="54.33"/>
  </r>
  <r>
    <x v="7"/>
    <s v="Coal (900 MW)"/>
    <n v="24.55"/>
    <n v="8.6"/>
    <n v="10.8"/>
    <n v="31.76"/>
    <n v="32.03"/>
    <n v="0"/>
    <n v="96.94"/>
  </r>
  <r>
    <x v="7"/>
    <s v="Supercritical pulverised (709 MW)"/>
    <n v="42.11"/>
    <n v="11.26"/>
    <n v="1.63"/>
    <n v="5.13"/>
    <n v="34.36"/>
    <n v="0"/>
    <n v="92.86"/>
  </r>
  <r>
    <x v="7"/>
    <s v="Supercritical pulverised (CCUS) (570 MW)"/>
    <n v="77.260000000000005"/>
    <n v="25.56"/>
    <n v="1.63"/>
    <n v="7.89"/>
    <n v="5.28"/>
    <n v="0"/>
    <n v="115.99"/>
  </r>
  <r>
    <x v="8"/>
    <s v="LTO (20 years) (1000 MW)"/>
    <n v="5.23"/>
    <n v="18.690000000000001"/>
    <n v="0"/>
    <n v="9.33"/>
    <n v="0"/>
    <n v="0"/>
    <n v="33.25"/>
  </r>
  <r>
    <x v="8"/>
    <s v="LTO (10 years) (1000 MW)"/>
    <n v="8.02"/>
    <n v="18.690000000000001"/>
    <n v="0"/>
    <n v="9.33"/>
    <n v="0"/>
    <n v="0"/>
    <n v="36.04"/>
  </r>
  <r>
    <x v="8"/>
    <s v="LWR (1100 MW)"/>
    <n v="50.32"/>
    <n v="11.6"/>
    <n v="0"/>
    <n v="9.33"/>
    <n v="0"/>
    <n v="0"/>
    <n v="71.25"/>
  </r>
  <r>
    <x v="8"/>
    <s v="LTO (20 years) (1000 MW)"/>
    <n v="7.35"/>
    <n v="12.92"/>
    <n v="0"/>
    <n v="9.33"/>
    <n v="0"/>
    <n v="0"/>
    <n v="29.6"/>
  </r>
  <r>
    <x v="8"/>
    <s v="LTO (10 years) (1000 MW)"/>
    <n v="11.29"/>
    <n v="12.92"/>
    <n v="0"/>
    <n v="9.33"/>
    <n v="0"/>
    <n v="0"/>
    <n v="33.53"/>
  </r>
  <r>
    <x v="8"/>
    <s v="LTO (20 years) (1000 MW)"/>
    <n v="5.93"/>
    <n v="12.92"/>
    <n v="0"/>
    <n v="9.33"/>
    <n v="0"/>
    <n v="0"/>
    <n v="28.18"/>
  </r>
  <r>
    <x v="8"/>
    <s v="LTO (10 years) (1000 MW)"/>
    <n v="9.11"/>
    <n v="12.92"/>
    <n v="0"/>
    <n v="9.33"/>
    <n v="0"/>
    <n v="0"/>
    <n v="31.36"/>
  </r>
  <r>
    <x v="8"/>
    <s v="Nuclear (1004 MW)"/>
    <n v="82.8"/>
    <n v="9.7100000000000009"/>
    <n v="0"/>
    <n v="9.33"/>
    <n v="0"/>
    <n v="0"/>
    <n v="101.84"/>
  </r>
  <r>
    <x v="8"/>
    <s v="Gen III projects (1122 MW)"/>
    <n v="26.88"/>
    <n v="10.15"/>
    <n v="0"/>
    <n v="4.99"/>
    <n v="0"/>
    <n v="0"/>
    <n v="42.02"/>
  </r>
  <r>
    <x v="8"/>
    <s v="ALWR (1377 MW)"/>
    <n v="25.54"/>
    <n v="18.440000000000001"/>
    <n v="0"/>
    <n v="9.33"/>
    <n v="0"/>
    <n v="0"/>
    <n v="53.3"/>
  </r>
  <r>
    <x v="8"/>
    <s v="ALWR (1152 MW)"/>
    <n v="46.92"/>
    <n v="25.84"/>
    <n v="0"/>
    <n v="13.92"/>
    <n v="0"/>
    <n v="0"/>
    <n v="86.67"/>
  </r>
  <r>
    <x v="8"/>
    <s v="LWR (950 MW)"/>
    <n v="32.89"/>
    <n v="5.43"/>
    <n v="0"/>
    <n v="9.33"/>
    <n v="0"/>
    <n v="0"/>
    <n v="47.64"/>
  </r>
  <r>
    <x v="8"/>
    <s v="LTO (20 years) (1000 MW)"/>
    <n v="8.41"/>
    <n v="12.92"/>
    <n v="0"/>
    <n v="9.33"/>
    <n v="0"/>
    <n v="0"/>
    <n v="30.65"/>
  </r>
  <r>
    <x v="8"/>
    <s v="LTO (10 years) (1000 MW)"/>
    <n v="12.91"/>
    <n v="12.92"/>
    <n v="0"/>
    <n v="9.33"/>
    <n v="0"/>
    <n v="0"/>
    <n v="35.15"/>
  </r>
  <r>
    <x v="8"/>
    <s v="Gen III projects (1650 MW)"/>
    <n v="47.51"/>
    <n v="14.26"/>
    <n v="0"/>
    <n v="9.33"/>
    <n v="0"/>
    <n v="0"/>
    <n v="71.099999999999994"/>
  </r>
  <r>
    <x v="8"/>
    <s v="Nuclear (950 MW)"/>
    <n v="29.6"/>
    <n v="26.42"/>
    <n v="0"/>
    <n v="10"/>
    <n v="0"/>
    <n v="0"/>
    <n v="66.010000000000005"/>
  </r>
  <r>
    <x v="9"/>
    <s v="Solar PV (utility scale) (100 MW)"/>
    <n v="30.39"/>
    <n v="4.2"/>
    <n v="0"/>
    <n v="0"/>
    <n v="0"/>
    <n v="0"/>
    <n v="34.590000000000003"/>
  </r>
  <r>
    <x v="9"/>
    <s v="Solar PV (utility scale) (100 MW)"/>
    <n v="33.44"/>
    <n v="4.62"/>
    <n v="0"/>
    <n v="0"/>
    <n v="0"/>
    <n v="0"/>
    <n v="38.06"/>
  </r>
  <r>
    <x v="9"/>
    <s v="Solar PV (utility scale) (median case) (100 MW)"/>
    <n v="38.869999999999997"/>
    <n v="5.38"/>
    <n v="0"/>
    <n v="0"/>
    <n v="0"/>
    <n v="0"/>
    <n v="44.25"/>
  </r>
  <r>
    <x v="9"/>
    <s v="Solar PV (utility scale) (100 MW)"/>
    <n v="41.9"/>
    <n v="5.79"/>
    <n v="0"/>
    <n v="0"/>
    <n v="0"/>
    <n v="0"/>
    <n v="47.69"/>
  </r>
  <r>
    <x v="9"/>
    <s v="Solar PV (utility scale) (100 MW)"/>
    <n v="48.28"/>
    <n v="6.68"/>
    <n v="0"/>
    <n v="0"/>
    <n v="0"/>
    <n v="0"/>
    <n v="54.96"/>
  </r>
  <r>
    <x v="9"/>
    <s v="Solar PV (commercial) (0.30 MW)"/>
    <n v="68.64"/>
    <n v="5.83"/>
    <n v="0"/>
    <n v="0"/>
    <n v="0"/>
    <n v="0"/>
    <n v="74.459999999999994"/>
  </r>
  <r>
    <x v="9"/>
    <s v="Solar PV (commercial) (0.30 MW)"/>
    <n v="74.28"/>
    <n v="6.31"/>
    <n v="0"/>
    <n v="0"/>
    <n v="0"/>
    <n v="0"/>
    <n v="80.59"/>
  </r>
  <r>
    <x v="9"/>
    <s v="Solar PV (commercial) (median case) (0.30 MW)"/>
    <n v="86.81"/>
    <n v="7.37"/>
    <n v="0"/>
    <n v="0"/>
    <n v="0"/>
    <n v="0"/>
    <n v="94.18"/>
  </r>
  <r>
    <x v="9"/>
    <s v="Solar PV (commercial) (0.30 MW)"/>
    <n v="92.59"/>
    <n v="7.86"/>
    <n v="0"/>
    <n v="0"/>
    <n v="0"/>
    <n v="0"/>
    <n v="100.45"/>
  </r>
  <r>
    <x v="9"/>
    <s v="Solar thermal (CSP) (median case) (100 MW)"/>
    <n v="100.24"/>
    <n v="12.1"/>
    <n v="0"/>
    <n v="0"/>
    <n v="0"/>
    <n v="0"/>
    <n v="112.34"/>
  </r>
  <r>
    <x v="9"/>
    <s v="Solar PV (commercial) (0.30 MW)"/>
    <n v="107.33"/>
    <n v="9.11"/>
    <n v="0"/>
    <n v="0"/>
    <n v="0"/>
    <n v="0"/>
    <n v="116.44"/>
  </r>
  <r>
    <x v="9"/>
    <s v="Solar thermal (CSP) (100 MW)"/>
    <n v="104.5"/>
    <n v="12.61"/>
    <n v="0"/>
    <n v="0"/>
    <n v="0"/>
    <n v="0"/>
    <n v="117.11"/>
  </r>
  <r>
    <x v="9"/>
    <s v="Solar PV (residential) (median case) (0.005 MW)"/>
    <n v="116.44"/>
    <n v="10.09"/>
    <n v="0"/>
    <n v="0"/>
    <n v="0"/>
    <n v="0"/>
    <n v="126.54"/>
  </r>
  <r>
    <x v="9"/>
    <s v="Solar PV (residential) (0.005 MW)"/>
    <n v="124.62"/>
    <n v="10.8"/>
    <n v="0"/>
    <n v="0"/>
    <n v="0"/>
    <n v="0"/>
    <n v="135.41999999999999"/>
  </r>
  <r>
    <x v="9"/>
    <s v="Solar PV (residential) (0.005 MW)"/>
    <n v="128.99"/>
    <n v="11.18"/>
    <n v="0"/>
    <n v="0"/>
    <n v="0"/>
    <n v="0"/>
    <n v="140.16999999999999"/>
  </r>
  <r>
    <x v="9"/>
    <s v="Solar thermal (CSP) (100 MW)"/>
    <n v="126.89"/>
    <n v="15.31"/>
    <n v="0"/>
    <n v="0"/>
    <n v="0"/>
    <n v="0"/>
    <n v="142.21"/>
  </r>
  <r>
    <x v="9"/>
    <s v="Solar PV (residential) (0.005 MW)"/>
    <n v="140.91"/>
    <n v="12.21"/>
    <n v="0"/>
    <n v="0"/>
    <n v="0"/>
    <n v="0"/>
    <n v="153.12"/>
  </r>
  <r>
    <x v="9"/>
    <s v="Solar PV (residential) (0.005 MW)"/>
    <n v="143.88"/>
    <n v="12.47"/>
    <n v="0"/>
    <n v="0"/>
    <n v="0"/>
    <n v="0"/>
    <n v="156.35"/>
  </r>
  <r>
    <x v="9"/>
    <s v="Solar PV (commercial) (0.30 MW)"/>
    <n v="98.7"/>
    <n v="41.75"/>
    <n v="0"/>
    <n v="0"/>
    <n v="0"/>
    <n v="0"/>
    <n v="140.44999999999999"/>
  </r>
  <r>
    <x v="9"/>
    <s v="Solar PV (utility scale) (8.0 MW)"/>
    <n v="59.81"/>
    <n v="20.16"/>
    <n v="0"/>
    <n v="0"/>
    <n v="0"/>
    <n v="0"/>
    <n v="79.97"/>
  </r>
  <r>
    <x v="9"/>
    <s v="Solar PV (floating) (8.0 MW)"/>
    <n v="63.66"/>
    <n v="22.73"/>
    <n v="0"/>
    <n v="0"/>
    <n v="0"/>
    <n v="0"/>
    <n v="86.39"/>
  </r>
  <r>
    <x v="9"/>
    <s v="Solar PV (commercial) (0.20 MW)"/>
    <n v="64.33"/>
    <n v="25.17"/>
    <n v="0"/>
    <n v="0"/>
    <n v="0"/>
    <n v="0"/>
    <n v="89.5"/>
  </r>
  <r>
    <x v="9"/>
    <s v="Solar PV (utility scale) (3.0 MW)"/>
    <n v="84.24"/>
    <n v="12.32"/>
    <n v="0"/>
    <n v="0"/>
    <n v="0"/>
    <n v="0"/>
    <n v="96.57"/>
  </r>
  <r>
    <x v="9"/>
    <s v="Solar PV (commercial) (0.099 MW)"/>
    <n v="85.23"/>
    <n v="12.91"/>
    <n v="0"/>
    <n v="0"/>
    <n v="0"/>
    <n v="0"/>
    <n v="98.13"/>
  </r>
  <r>
    <x v="9"/>
    <s v="Solar PV (utility scale) (2.0 MW)"/>
    <n v="147.72"/>
    <n v="24.34"/>
    <n v="0"/>
    <n v="0"/>
    <n v="0"/>
    <n v="0"/>
    <n v="172.05"/>
  </r>
  <r>
    <x v="9"/>
    <s v="Solar PV (residential) (0.004 MW)"/>
    <n v="200.4"/>
    <n v="22.91"/>
    <n v="0"/>
    <n v="0"/>
    <n v="0"/>
    <n v="0"/>
    <n v="223.3"/>
  </r>
  <r>
    <x v="9"/>
    <s v="Solar PV (utility scale) (0.83 MW)"/>
    <n v="43.46"/>
    <n v="14.62"/>
    <n v="0"/>
    <n v="0"/>
    <n v="0"/>
    <n v="0"/>
    <n v="58.09"/>
  </r>
  <r>
    <x v="9"/>
    <s v="Solar PV (utility scale) (0.83 MW)"/>
    <n v="35.36"/>
    <n v="27.59"/>
    <n v="0"/>
    <n v="0"/>
    <n v="0"/>
    <n v="0"/>
    <n v="62.96"/>
  </r>
  <r>
    <x v="9"/>
    <s v="Solar PV (commercial) (0.21 MW)"/>
    <n v="54.46"/>
    <n v="16.52"/>
    <n v="0"/>
    <n v="0"/>
    <n v="0"/>
    <n v="0"/>
    <n v="70.98"/>
  </r>
  <r>
    <x v="9"/>
    <s v="Solar PV (commercial) (0.42 MW)"/>
    <n v="75.459999999999994"/>
    <n v="18.28"/>
    <n v="0"/>
    <n v="0"/>
    <n v="0"/>
    <n v="0"/>
    <n v="93.74"/>
  </r>
  <r>
    <x v="9"/>
    <s v="Solar PV (commercial) (0.083 MW)"/>
    <n v="80.489999999999995"/>
    <n v="21.09"/>
    <n v="0"/>
    <n v="0"/>
    <n v="0"/>
    <n v="0"/>
    <n v="101.58"/>
  </r>
  <r>
    <x v="9"/>
    <s v="Solar PV (residential) (0.005 MW)"/>
    <n v="82.2"/>
    <n v="57.53"/>
    <n v="0"/>
    <n v="0"/>
    <n v="0"/>
    <n v="0"/>
    <n v="139.72999999999999"/>
  </r>
  <r>
    <x v="9"/>
    <s v="Solar PV (residential) (0.004 MW)"/>
    <n v="109.75"/>
    <n v="164.82"/>
    <n v="0"/>
    <n v="0"/>
    <n v="0"/>
    <n v="0"/>
    <n v="274.57"/>
  </r>
  <r>
    <x v="9"/>
    <s v="Solar PV (utility scale) (35.0 MW)"/>
    <n v="31.91"/>
    <n v="3.69"/>
    <n v="0"/>
    <n v="0"/>
    <n v="0"/>
    <n v="0"/>
    <n v="35.6"/>
  </r>
  <r>
    <x v="9"/>
    <s v="Solar PV (utility scale) (20.0 MW)"/>
    <n v="74.98"/>
    <n v="11.06"/>
    <n v="0"/>
    <n v="0"/>
    <n v="0"/>
    <n v="0"/>
    <n v="86.05"/>
  </r>
  <r>
    <x v="9"/>
    <s v="Solar PV (commercial) (0.50 MW)"/>
    <n v="83.94"/>
    <n v="20.34"/>
    <n v="0"/>
    <n v="0"/>
    <n v="0"/>
    <n v="0"/>
    <n v="104.28"/>
  </r>
  <r>
    <x v="9"/>
    <s v="Solar PV (commercial) (0.050 MW)"/>
    <n v="103.49"/>
    <n v="2.1"/>
    <n v="0"/>
    <n v="0"/>
    <n v="0"/>
    <n v="0"/>
    <n v="105.59"/>
  </r>
  <r>
    <x v="9"/>
    <s v="Solar PV (residential) (0.004 MW)"/>
    <n v="138.16"/>
    <n v="3.53"/>
    <n v="0"/>
    <n v="0"/>
    <n v="0"/>
    <n v="0"/>
    <n v="141.69"/>
  </r>
  <r>
    <x v="9"/>
    <s v="Solar PV (utility scale) (25.0 MW)"/>
    <n v="30.42"/>
    <n v="3.52"/>
    <n v="0"/>
    <n v="0"/>
    <n v="0"/>
    <n v="0"/>
    <n v="33.94"/>
  </r>
  <r>
    <x v="9"/>
    <s v="Solar PV (commercial) (0.50 MW)"/>
    <n v="49.67"/>
    <n v="24.31"/>
    <n v="0"/>
    <n v="0"/>
    <n v="0"/>
    <n v="0"/>
    <n v="73.98"/>
  </r>
  <r>
    <x v="9"/>
    <s v="Solar PV (residential) (0.010 MW)"/>
    <n v="99.33"/>
    <n v="24.31"/>
    <n v="0"/>
    <n v="0"/>
    <n v="0"/>
    <n v="0"/>
    <n v="123.65"/>
  </r>
  <r>
    <x v="9"/>
    <s v="Solar PV (utility scale) (8.0 MW)"/>
    <n v="34.14"/>
    <n v="6.97"/>
    <n v="0"/>
    <n v="0"/>
    <n v="0"/>
    <n v="0"/>
    <n v="41.11"/>
  </r>
  <r>
    <x v="9"/>
    <s v="Solar PV (utility scale) (8.0 MW)"/>
    <n v="35.869999999999997"/>
    <n v="7.69"/>
    <n v="0"/>
    <n v="0"/>
    <n v="0"/>
    <n v="0"/>
    <n v="43.56"/>
  </r>
  <r>
    <x v="9"/>
    <s v="Solar PV (commercial) (0.10 MW)"/>
    <n v="66.66"/>
    <n v="11.1"/>
    <n v="0"/>
    <n v="0"/>
    <n v="0"/>
    <n v="0"/>
    <n v="77.760000000000005"/>
  </r>
  <r>
    <x v="9"/>
    <s v="Solar PV (residential) (0.006 MW)"/>
    <n v="100.22"/>
    <n v="14.1"/>
    <n v="0"/>
    <n v="0"/>
    <n v="0"/>
    <n v="0"/>
    <n v="114.32"/>
  </r>
  <r>
    <x v="9"/>
    <s v="Solar PV (utility scale) (20.0 MW)"/>
    <n v="42.76"/>
    <n v="8.02"/>
    <n v="0"/>
    <n v="0"/>
    <n v="0"/>
    <n v="0"/>
    <n v="50.78"/>
  </r>
  <r>
    <x v="9"/>
    <s v="Solar PV (utility scale) (20.0 MW)"/>
    <n v="55.85"/>
    <n v="6.62"/>
    <n v="0"/>
    <n v="0"/>
    <n v="0"/>
    <n v="0"/>
    <n v="62.47"/>
  </r>
  <r>
    <x v="9"/>
    <s v="Solar PV (utility scale) (20.0 MW)"/>
    <n v="68.59"/>
    <n v="19.36"/>
    <n v="0"/>
    <n v="0"/>
    <n v="0"/>
    <n v="0"/>
    <n v="87.94"/>
  </r>
  <r>
    <x v="9"/>
    <s v="Solar PV (utility scale) (25.0 MW)"/>
    <n v="39.5"/>
    <n v="6.52"/>
    <n v="0"/>
    <n v="0"/>
    <n v="0"/>
    <n v="0"/>
    <n v="46.02"/>
  </r>
  <r>
    <x v="9"/>
    <s v="Solar PV (utility scale) (1.0 MW)"/>
    <n v="77.430000000000007"/>
    <n v="12.78"/>
    <n v="0"/>
    <n v="0"/>
    <n v="0"/>
    <n v="0"/>
    <n v="90.22"/>
  </r>
  <r>
    <x v="9"/>
    <s v="Solar PV (residential) (0.010 MW)"/>
    <n v="81.349999999999994"/>
    <n v="21.13"/>
    <n v="0"/>
    <n v="0"/>
    <n v="0"/>
    <n v="0"/>
    <n v="102.48"/>
  </r>
  <r>
    <x v="9"/>
    <s v="Solar PV (residential) (0.010 MW)"/>
    <n v="112.23"/>
    <n v="13.65"/>
    <n v="0"/>
    <n v="0"/>
    <n v="0"/>
    <n v="0"/>
    <n v="125.88"/>
  </r>
  <r>
    <x v="9"/>
    <s v="Solar PV (residential) (0.010 MW)"/>
    <n v="143.81"/>
    <n v="15.34"/>
    <n v="0"/>
    <n v="0"/>
    <n v="0"/>
    <n v="0"/>
    <n v="159.15"/>
  </r>
  <r>
    <x v="9"/>
    <s v="Solar PV (residential) (0.020 MW)"/>
    <n v="65"/>
    <n v="43.18"/>
    <n v="0"/>
    <n v="0"/>
    <n v="0"/>
    <n v="0"/>
    <n v="108.18"/>
  </r>
  <r>
    <x v="9"/>
    <s v="Solar PV (utility scale) (100 MW)"/>
    <n v="33.86"/>
    <n v="4.79"/>
    <n v="0"/>
    <n v="0"/>
    <n v="0"/>
    <n v="0"/>
    <n v="38.65"/>
  </r>
  <r>
    <x v="9"/>
    <s v="Solar thermal (CSP) (150 MW)"/>
    <n v="110.09"/>
    <n v="19.46"/>
    <n v="0"/>
    <n v="0"/>
    <n v="0"/>
    <n v="0"/>
    <n v="129.55000000000001"/>
  </r>
  <r>
    <x v="10"/>
    <s v="Wind onshore (&gt;= 1 MW) (100 MW)"/>
    <n v="26.48"/>
    <n v="8.7100000000000009"/>
    <n v="0"/>
    <n v="0"/>
    <n v="0"/>
    <n v="0"/>
    <n v="35.19"/>
  </r>
  <r>
    <x v="10"/>
    <s v="Wind onshore (&gt;= 1 MW) (100 MW)"/>
    <n v="27.23"/>
    <n v="9.57"/>
    <n v="0"/>
    <n v="0"/>
    <n v="0"/>
    <n v="0"/>
    <n v="36.799999999999997"/>
  </r>
  <r>
    <x v="10"/>
    <s v="Wind onshore (&gt;= 1 MW) (100 MW)"/>
    <n v="27.89"/>
    <n v="9.92"/>
    <n v="0"/>
    <n v="0"/>
    <n v="0"/>
    <n v="0"/>
    <n v="37.81"/>
  </r>
  <r>
    <x v="10"/>
    <s v="Wind onshore (&gt;= 1 MW) (median case) (100 MW)"/>
    <n v="28.76"/>
    <n v="10.26"/>
    <n v="0"/>
    <n v="0"/>
    <n v="0"/>
    <n v="0"/>
    <n v="39.020000000000003"/>
  </r>
  <r>
    <x v="10"/>
    <s v="Wind onshore (&gt;= 1 MW) (100 MW)"/>
    <n v="30.48"/>
    <n v="10.69"/>
    <n v="0"/>
    <n v="0"/>
    <n v="0"/>
    <n v="0"/>
    <n v="41.17"/>
  </r>
  <r>
    <x v="10"/>
    <s v="Wind onshore (&gt;= 1 MW) (100 MW)"/>
    <n v="36.76"/>
    <n v="11.36"/>
    <n v="0"/>
    <n v="0"/>
    <n v="0"/>
    <n v="0"/>
    <n v="48.13"/>
  </r>
  <r>
    <x v="10"/>
    <s v="Wind onshore (&gt;= 1 MW) (100 MW)"/>
    <n v="42.98"/>
    <n v="12.53"/>
    <n v="0"/>
    <n v="0"/>
    <n v="0"/>
    <n v="0"/>
    <n v="55.5"/>
  </r>
  <r>
    <x v="10"/>
    <s v="Wind offshore (600 MW)"/>
    <n v="45.26"/>
    <n v="14.11"/>
    <n v="0"/>
    <n v="0"/>
    <n v="0"/>
    <n v="0"/>
    <n v="59.37"/>
  </r>
  <r>
    <x v="10"/>
    <s v="Wind offshore (600 MW)"/>
    <n v="46.57"/>
    <n v="14.62"/>
    <n v="0"/>
    <n v="0"/>
    <n v="0"/>
    <n v="0"/>
    <n v="61.19"/>
  </r>
  <r>
    <x v="10"/>
    <s v="Wind offshore (600 MW)"/>
    <n v="40.909999999999997"/>
    <n v="20.440000000000001"/>
    <n v="0"/>
    <n v="0"/>
    <n v="0"/>
    <n v="0"/>
    <n v="61.35"/>
  </r>
  <r>
    <x v="10"/>
    <s v="Wind offshore (600 MW)"/>
    <n v="42.11"/>
    <n v="21.43"/>
    <n v="0"/>
    <n v="0"/>
    <n v="0"/>
    <n v="0"/>
    <n v="63.53"/>
  </r>
  <r>
    <x v="10"/>
    <s v="Wind offshore (600 MW)"/>
    <n v="48.72"/>
    <n v="15.49"/>
    <n v="0"/>
    <n v="0"/>
    <n v="0"/>
    <n v="0"/>
    <n v="64.209999999999994"/>
  </r>
  <r>
    <x v="10"/>
    <s v="Wind offshore (median case) (600 MW)"/>
    <n v="43.97"/>
    <n v="21.65"/>
    <n v="0"/>
    <n v="0"/>
    <n v="0"/>
    <n v="0"/>
    <n v="65.62"/>
  </r>
  <r>
    <x v="10"/>
    <s v="Wind offshore (600 MW)"/>
    <n v="46.12"/>
    <n v="21.95"/>
    <n v="0"/>
    <n v="0"/>
    <n v="0"/>
    <n v="0"/>
    <n v="68.069999999999993"/>
  </r>
  <r>
    <x v="10"/>
    <s v="Wind offshore (600 MW)"/>
    <n v="51.19"/>
    <n v="16.989999999999998"/>
    <n v="0"/>
    <n v="0"/>
    <n v="0"/>
    <n v="0"/>
    <n v="68.180000000000007"/>
  </r>
  <r>
    <x v="10"/>
    <s v="Wind offshore (600 MW)"/>
    <n v="47.7"/>
    <n v="22.92"/>
    <n v="0"/>
    <n v="0"/>
    <n v="0"/>
    <n v="0"/>
    <n v="70.63"/>
  </r>
  <r>
    <x v="10"/>
    <s v="Wind onshore (&gt;= 1 MW) (100 MW)"/>
    <n v="59.15"/>
    <n v="14.15"/>
    <n v="0"/>
    <n v="0"/>
    <n v="0"/>
    <n v="0"/>
    <n v="73.290000000000006"/>
  </r>
  <r>
    <x v="10"/>
    <s v="Wind offshore (600 MW)"/>
    <n v="54.91"/>
    <n v="19.18"/>
    <n v="0"/>
    <n v="0"/>
    <n v="0"/>
    <n v="0"/>
    <n v="74.09"/>
  </r>
  <r>
    <x v="10"/>
    <s v="Wind offshore (600 MW)"/>
    <n v="56.08"/>
    <n v="26.32"/>
    <n v="0"/>
    <n v="0"/>
    <n v="0"/>
    <n v="0"/>
    <n v="82.4"/>
  </r>
  <r>
    <x v="10"/>
    <s v="Wind onshore (&gt;= 1 MW) (100 MW)"/>
    <n v="76.39"/>
    <n v="16.489999999999998"/>
    <n v="0"/>
    <n v="0"/>
    <n v="0"/>
    <n v="0"/>
    <n v="92.88"/>
  </r>
  <r>
    <x v="10"/>
    <s v="Wind offshore (600 MW)"/>
    <n v="68.930000000000007"/>
    <n v="24.66"/>
    <n v="0"/>
    <n v="0"/>
    <n v="0"/>
    <n v="0"/>
    <n v="93.59"/>
  </r>
  <r>
    <x v="10"/>
    <s v="Wind offshore (600 MW)"/>
    <n v="79.22"/>
    <n v="32.56"/>
    <n v="0"/>
    <n v="0"/>
    <n v="0"/>
    <n v="0"/>
    <n v="111.78"/>
  </r>
  <r>
    <x v="10"/>
    <s v="Wind offshore (600 MW)"/>
    <n v="92.13"/>
    <n v="27.08"/>
    <n v="0"/>
    <n v="0"/>
    <n v="0"/>
    <n v="0"/>
    <n v="119.21"/>
  </r>
  <r>
    <x v="10"/>
    <s v="Wind onshore (&gt;= 1 MW) (100 MW)"/>
    <n v="129.06"/>
    <n v="26.07"/>
    <n v="0"/>
    <n v="0"/>
    <n v="0"/>
    <n v="0"/>
    <n v="155.13"/>
  </r>
  <r>
    <x v="10"/>
    <s v="Wind onshore (&gt;= 1 MW) (280 MW)"/>
    <n v="53.85"/>
    <n v="13.5"/>
    <n v="0"/>
    <n v="0"/>
    <n v="0"/>
    <n v="0"/>
    <n v="67.349999999999994"/>
  </r>
  <r>
    <x v="10"/>
    <s v="Wind onshore (&gt;= 1 MW) (60.0 MW)"/>
    <n v="58.47"/>
    <n v="13.82"/>
    <n v="0"/>
    <n v="0"/>
    <n v="0"/>
    <n v="0"/>
    <n v="72.290000000000006"/>
  </r>
  <r>
    <x v="10"/>
    <s v="Wind onshore (&gt;= 1 MW) (130 MW)"/>
    <n v="20.92"/>
    <n v="9.84"/>
    <n v="0"/>
    <n v="0"/>
    <n v="0"/>
    <n v="0"/>
    <n v="30.76"/>
  </r>
  <r>
    <x v="10"/>
    <s v="Wind onshore (&gt;= 1 MW) (50.0 MW)"/>
    <n v="25.93"/>
    <n v="15.23"/>
    <n v="0"/>
    <n v="0"/>
    <n v="0"/>
    <n v="0"/>
    <n v="41.17"/>
  </r>
  <r>
    <x v="10"/>
    <s v="Wind onshore (&gt;= 1 MW) (14.9 MW)"/>
    <n v="85.1"/>
    <n v="28.22"/>
    <n v="0"/>
    <n v="0"/>
    <n v="0"/>
    <n v="0"/>
    <n v="113.33"/>
  </r>
  <r>
    <x v="10"/>
    <s v="Wind offshore (99.0 MW)"/>
    <n v="115.89"/>
    <n v="45.1"/>
    <n v="0"/>
    <n v="0"/>
    <n v="0"/>
    <n v="0"/>
    <n v="160.99"/>
  </r>
  <r>
    <x v="10"/>
    <s v="Wind onshore (&gt;= 1 MW) (20.0 MW)"/>
    <n v="112.69"/>
    <n v="27.48"/>
    <n v="0"/>
    <n v="0"/>
    <n v="0"/>
    <n v="0"/>
    <n v="140.16999999999999"/>
  </r>
  <r>
    <x v="10"/>
    <s v="Wind offshore (100 MW)"/>
    <n v="132.97999999999999"/>
    <n v="67.2"/>
    <n v="0"/>
    <n v="0"/>
    <n v="0"/>
    <n v="0"/>
    <n v="200.18"/>
  </r>
  <r>
    <x v="10"/>
    <s v="Wind onshore (&gt;= 1 MW) (10.0 MW)"/>
    <n v="37.96"/>
    <n v="14.91"/>
    <n v="0"/>
    <n v="0"/>
    <n v="0"/>
    <n v="0"/>
    <n v="52.87"/>
  </r>
  <r>
    <x v="10"/>
    <s v="Wind onshore (&gt;= 1 MW) (20.0 MW)"/>
    <n v="49.58"/>
    <n v="9.94"/>
    <n v="0"/>
    <n v="0"/>
    <n v="0"/>
    <n v="0"/>
    <n v="59.52"/>
  </r>
  <r>
    <x v="10"/>
    <s v="Wind onshore (&lt; 1 MW) (0.90 MW)"/>
    <n v="56"/>
    <n v="15.37"/>
    <n v="0"/>
    <n v="0"/>
    <n v="0"/>
    <n v="0"/>
    <n v="71.37"/>
  </r>
  <r>
    <x v="10"/>
    <s v="Wind onshore (&lt; 1 MW) (0.80 MW)"/>
    <n v="55.59"/>
    <n v="19.690000000000001"/>
    <n v="0"/>
    <n v="0"/>
    <n v="0"/>
    <n v="0"/>
    <n v="75.28"/>
  </r>
  <r>
    <x v="10"/>
    <s v="Wind onshore (&lt; 1 MW) (0.90 MW)"/>
    <n v="63.4"/>
    <n v="15.61"/>
    <n v="0"/>
    <n v="0"/>
    <n v="0"/>
    <n v="0"/>
    <n v="79.010000000000005"/>
  </r>
  <r>
    <x v="10"/>
    <s v="Wind onshore (&lt; 1 MW) (0.83 MW)"/>
    <n v="75.87"/>
    <n v="12.91"/>
    <n v="0"/>
    <n v="0"/>
    <n v="0"/>
    <n v="0"/>
    <n v="88.78"/>
  </r>
  <r>
    <x v="10"/>
    <s v="Wind onshore (&gt;= 1 MW) (1.0 MW)"/>
    <n v="76.88"/>
    <n v="14.56"/>
    <n v="0"/>
    <n v="0"/>
    <n v="0"/>
    <n v="0"/>
    <n v="91.44"/>
  </r>
  <r>
    <x v="10"/>
    <s v="Wind onshore (&lt; 1 MW) (0.50 MW)"/>
    <n v="78.55"/>
    <n v="20.38"/>
    <n v="0"/>
    <n v="0"/>
    <n v="0"/>
    <n v="0"/>
    <n v="98.94"/>
  </r>
  <r>
    <x v="10"/>
    <s v="Wind onshore (&lt; 1 MW) (0.10 MW)"/>
    <n v="106.61"/>
    <n v="29.29"/>
    <n v="0"/>
    <n v="0"/>
    <n v="0"/>
    <n v="0"/>
    <n v="135.9"/>
  </r>
  <r>
    <x v="10"/>
    <s v="Wind onshore (&lt; 1 MW) (0.060 MW)"/>
    <n v="136.38999999999999"/>
    <n v="39.28"/>
    <n v="0"/>
    <n v="0"/>
    <n v="0"/>
    <n v="0"/>
    <n v="175.67"/>
  </r>
  <r>
    <x v="10"/>
    <s v="Wind onshore (&lt; 1 MW) (0.19 MW)"/>
    <n v="157.47"/>
    <n v="27.55"/>
    <n v="0"/>
    <n v="0"/>
    <n v="0"/>
    <n v="0"/>
    <n v="185.02"/>
  </r>
  <r>
    <x v="10"/>
    <s v="Wind onshore (&lt; 1 MW) (0.020 MW)"/>
    <n v="170.23"/>
    <n v="41.87"/>
    <n v="0"/>
    <n v="0"/>
    <n v="0"/>
    <n v="0"/>
    <n v="212.1"/>
  </r>
  <r>
    <x v="10"/>
    <s v="Wind onshore (&lt; 1 MW) (0.059 MW)"/>
    <n v="199.74"/>
    <n v="41.46"/>
    <n v="0"/>
    <n v="0"/>
    <n v="0"/>
    <n v="0"/>
    <n v="241.2"/>
  </r>
  <r>
    <x v="10"/>
    <s v="Wind onshore (&lt; 1 MW) (0.014 MW)"/>
    <n v="304.25"/>
    <n v="591.74"/>
    <n v="0"/>
    <n v="0"/>
    <n v="0"/>
    <n v="0"/>
    <n v="896"/>
  </r>
  <r>
    <x v="10"/>
    <s v="Wind onshore (&gt;= 1 MW) (65.0 MW)"/>
    <n v="32.19"/>
    <n v="3.72"/>
    <n v="0"/>
    <n v="0"/>
    <n v="0"/>
    <n v="0"/>
    <n v="35.909999999999997"/>
  </r>
  <r>
    <x v="10"/>
    <s v="Wind onshore (&gt;= 1 MW) (50.0 MW)"/>
    <n v="38.35"/>
    <n v="17.73"/>
    <n v="0"/>
    <n v="0"/>
    <n v="0"/>
    <n v="0"/>
    <n v="56.08"/>
  </r>
  <r>
    <x v="10"/>
    <s v="Wind offshore (500 MW)"/>
    <n v="67.36"/>
    <n v="22.46"/>
    <n v="0"/>
    <n v="0"/>
    <n v="0"/>
    <n v="0"/>
    <n v="89.82"/>
  </r>
  <r>
    <x v="10"/>
    <s v="Wind onshore (&gt;= 1 MW) (30.0 MW)"/>
    <n v="37.94"/>
    <n v="6.94"/>
    <n v="0"/>
    <n v="0"/>
    <n v="0"/>
    <n v="0"/>
    <n v="44.88"/>
  </r>
  <r>
    <x v="10"/>
    <s v="Wind onshore (&gt;= 1 MW) (4.5 MW)"/>
    <n v="22.88"/>
    <n v="6.3"/>
    <n v="0"/>
    <n v="0"/>
    <n v="0"/>
    <n v="0"/>
    <n v="29.18"/>
  </r>
  <r>
    <x v="10"/>
    <s v="Wind offshore (11.5 MW)"/>
    <n v="32.76"/>
    <n v="12.33"/>
    <n v="0"/>
    <n v="0"/>
    <n v="0"/>
    <n v="0"/>
    <n v="45.09"/>
  </r>
  <r>
    <x v="10"/>
    <s v="Wind offshore (11.3 MW)"/>
    <n v="38.36"/>
    <n v="13.58"/>
    <n v="0"/>
    <n v="0"/>
    <n v="0"/>
    <n v="0"/>
    <n v="51.94"/>
  </r>
  <r>
    <x v="10"/>
    <s v="Wind onshore (&gt;= 1 MW) (50.0 MW)"/>
    <n v="45.25"/>
    <n v="13.18"/>
    <n v="0"/>
    <n v="0"/>
    <n v="0"/>
    <n v="0"/>
    <n v="58.43"/>
  </r>
  <r>
    <x v="10"/>
    <s v="Wind offshore (50.0 MW)"/>
    <n v="63.18"/>
    <n v="18.68"/>
    <n v="0"/>
    <n v="0"/>
    <n v="0"/>
    <n v="0"/>
    <n v="81.86"/>
  </r>
  <r>
    <x v="10"/>
    <s v="Wind onshore (&gt;= 1 MW) (200 MW)"/>
    <n v="33.619999999999997"/>
    <n v="13.21"/>
    <n v="0"/>
    <n v="0"/>
    <n v="0"/>
    <n v="0"/>
    <n v="46.83"/>
  </r>
  <r>
    <x v="10"/>
    <s v="Wind onshore (&gt;= 1 MW) (30.0 MW)"/>
    <n v="27.61"/>
    <n v="5.98"/>
    <n v="0"/>
    <n v="0"/>
    <n v="0"/>
    <n v="0"/>
    <n v="33.590000000000003"/>
  </r>
  <r>
    <x v="10"/>
    <s v="Wind onshore (&gt;= 1 MW) (30.0 MW)"/>
    <n v="47.61"/>
    <n v="10.29"/>
    <n v="0"/>
    <n v="0"/>
    <n v="0"/>
    <n v="0"/>
    <n v="57.9"/>
  </r>
  <r>
    <x v="10"/>
    <s v="Wind onshore (&gt;= 1 MW) (30.0 MW)"/>
    <n v="50.88"/>
    <n v="13.23"/>
    <n v="0"/>
    <n v="0"/>
    <n v="0"/>
    <n v="0"/>
    <n v="64.11"/>
  </r>
  <r>
    <x v="10"/>
    <s v="Wind onshore (&gt;= 1 MW) (5.0 MW)"/>
    <n v="48.58"/>
    <n v="19.96"/>
    <n v="0"/>
    <n v="0"/>
    <n v="0"/>
    <n v="0"/>
    <n v="68.540000000000006"/>
  </r>
  <r>
    <x v="10"/>
    <s v="Wind onshore (&gt;= 1 MW) (4.5 MW)"/>
    <n v="60.63"/>
    <n v="17.71"/>
    <n v="0"/>
    <n v="0"/>
    <n v="0"/>
    <n v="0"/>
    <n v="78.33"/>
  </r>
  <r>
    <x v="10"/>
    <s v="Wind offshore (50.0 MW)"/>
    <n v="59.79"/>
    <n v="27.64"/>
    <n v="0"/>
    <n v="0"/>
    <n v="0"/>
    <n v="0"/>
    <n v="87.43"/>
  </r>
  <r>
    <x v="10"/>
    <s v="Wind offshore (12.0 MW)"/>
    <n v="59.79"/>
    <n v="35.409999999999997"/>
    <n v="0"/>
    <n v="0"/>
    <n v="0"/>
    <n v="0"/>
    <n v="95.2"/>
  </r>
  <r>
    <x v="10"/>
    <s v="Wind onshore (&gt;= 1 MW) (3.0 MW)"/>
    <n v="52.74"/>
    <n v="23.61"/>
    <n v="0"/>
    <n v="0"/>
    <n v="0"/>
    <n v="0"/>
    <n v="76.349999999999994"/>
  </r>
  <r>
    <x v="10"/>
    <s v="Wind onshore (&gt;= 1 MW) (100 MW)"/>
    <n v="33.69"/>
    <n v="9.31"/>
    <n v="0"/>
    <n v="0"/>
    <n v="0"/>
    <n v="0"/>
    <n v="43"/>
  </r>
  <r>
    <x v="10"/>
    <s v="Wind offshore (100 MW)"/>
    <n v="67.290000000000006"/>
    <n v="18.07"/>
    <n v="0"/>
    <n v="0"/>
    <n v="0"/>
    <n v="0"/>
    <n v="85.3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E0C1F8-9C0A-4DB7-9B09-D919B6C49C93}" name="PivotTable6" cacheId="9"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O12:R24" firstHeaderRow="0" firstDataRow="1" firstDataCol="1"/>
  <pivotFields count="9">
    <pivotField axis="axisRow"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dataField="1" showAll="0"/>
  </pivotFields>
  <rowFields count="1">
    <field x="0"/>
  </rowFields>
  <rowItems count="12">
    <i>
      <x/>
    </i>
    <i>
      <x v="1"/>
    </i>
    <i>
      <x v="2"/>
    </i>
    <i>
      <x v="3"/>
    </i>
    <i>
      <x v="4"/>
    </i>
    <i>
      <x v="5"/>
    </i>
    <i>
      <x v="6"/>
    </i>
    <i>
      <x v="7"/>
    </i>
    <i>
      <x v="8"/>
    </i>
    <i>
      <x v="9"/>
    </i>
    <i>
      <x v="10"/>
    </i>
    <i t="grand">
      <x/>
    </i>
  </rowItems>
  <colFields count="1">
    <field x="-2"/>
  </colFields>
  <colItems count="3">
    <i>
      <x/>
    </i>
    <i i="1">
      <x v="1"/>
    </i>
    <i i="2">
      <x v="2"/>
    </i>
  </colItems>
  <dataFields count="3">
    <dataField name="Min of LCOE ($/MWh)" fld="8" subtotal="min" baseField="0" baseItem="0"/>
    <dataField name="Max of LCOE ($/MWh)2" fld="8" subtotal="max" baseField="0" baseItem="0"/>
    <dataField name="Average of LCOE ($/MWh)3" fld="8"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hyperlink" Target="https://carbonpricingdashboard.worldbank.org/map_data"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Michael.Scholand@un.org"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tcocalculator.abb.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815B8-DCB2-425D-943F-9CE23251AA28}">
  <sheetPr>
    <tabColor theme="4"/>
  </sheetPr>
  <dimension ref="A1:L34"/>
  <sheetViews>
    <sheetView tabSelected="1" zoomScale="110" zoomScaleNormal="110" workbookViewId="0">
      <selection activeCell="C18" sqref="C18"/>
    </sheetView>
  </sheetViews>
  <sheetFormatPr defaultRowHeight="14.5" x14ac:dyDescent="0.35"/>
  <cols>
    <col min="1" max="1" width="12" customWidth="1"/>
    <col min="2" max="8" width="12.81640625" customWidth="1"/>
    <col min="10" max="10" width="7.7265625" customWidth="1"/>
    <col min="11" max="14" width="11.1796875" customWidth="1"/>
    <col min="15" max="15" width="13.1796875" customWidth="1"/>
    <col min="16" max="17" width="15.26953125" customWidth="1"/>
  </cols>
  <sheetData>
    <row r="1" spans="1:6" ht="21" x14ac:dyDescent="0.5">
      <c r="A1" s="37" t="s">
        <v>70</v>
      </c>
    </row>
    <row r="2" spans="1:6" x14ac:dyDescent="0.35">
      <c r="A2" s="46" t="s">
        <v>342</v>
      </c>
    </row>
    <row r="6" spans="1:6" x14ac:dyDescent="0.35">
      <c r="A6" s="50" t="s">
        <v>3</v>
      </c>
      <c r="B6" s="54" t="s">
        <v>71</v>
      </c>
    </row>
    <row r="7" spans="1:6" ht="16.5" x14ac:dyDescent="0.35">
      <c r="B7" s="54" t="s">
        <v>72</v>
      </c>
    </row>
    <row r="8" spans="1:6" ht="16.5" x14ac:dyDescent="0.35">
      <c r="B8" s="54" t="s">
        <v>73</v>
      </c>
    </row>
    <row r="9" spans="1:6" ht="16.5" x14ac:dyDescent="0.35">
      <c r="B9" s="54" t="s">
        <v>74</v>
      </c>
    </row>
    <row r="10" spans="1:6" ht="16.5" x14ac:dyDescent="0.35">
      <c r="B10" s="54" t="s">
        <v>75</v>
      </c>
    </row>
    <row r="11" spans="1:6" x14ac:dyDescent="0.35">
      <c r="B11" s="54" t="s">
        <v>76</v>
      </c>
    </row>
    <row r="12" spans="1:6" x14ac:dyDescent="0.35">
      <c r="B12" s="54" t="s">
        <v>77</v>
      </c>
    </row>
    <row r="14" spans="1:6" ht="15.5" x14ac:dyDescent="0.35">
      <c r="A14" s="106" t="s">
        <v>594</v>
      </c>
      <c r="B14" s="107"/>
      <c r="C14" s="107"/>
      <c r="D14" s="107"/>
      <c r="E14" s="107"/>
    </row>
    <row r="16" spans="1:6" ht="16.5" customHeight="1" x14ac:dyDescent="0.35">
      <c r="B16" s="104" t="s">
        <v>337</v>
      </c>
      <c r="C16" s="119" t="s">
        <v>331</v>
      </c>
      <c r="D16" s="107"/>
      <c r="E16" s="107"/>
      <c r="F16" s="107"/>
    </row>
    <row r="17" spans="1:12" x14ac:dyDescent="0.35">
      <c r="B17" s="105" t="s">
        <v>338</v>
      </c>
      <c r="C17" s="123" t="s">
        <v>104</v>
      </c>
      <c r="D17" s="123" t="s">
        <v>105</v>
      </c>
      <c r="E17" s="123" t="s">
        <v>106</v>
      </c>
      <c r="F17" s="123" t="s">
        <v>339</v>
      </c>
      <c r="G17" s="123" t="s">
        <v>340</v>
      </c>
      <c r="H17" s="123" t="s">
        <v>341</v>
      </c>
      <c r="I17" t="s">
        <v>86</v>
      </c>
      <c r="J17" t="s">
        <v>85</v>
      </c>
    </row>
    <row r="18" spans="1:12" x14ac:dyDescent="0.35">
      <c r="B18" s="103" t="s">
        <v>599</v>
      </c>
      <c r="C18" s="120">
        <v>6000</v>
      </c>
      <c r="D18" s="120">
        <v>5450</v>
      </c>
      <c r="E18" s="120">
        <v>9000</v>
      </c>
      <c r="F18" s="120"/>
      <c r="G18" s="120"/>
      <c r="H18" s="120"/>
      <c r="I18" t="s">
        <v>87</v>
      </c>
      <c r="J18" t="s">
        <v>80</v>
      </c>
    </row>
    <row r="19" spans="1:12" x14ac:dyDescent="0.35">
      <c r="B19" s="103" t="s">
        <v>595</v>
      </c>
      <c r="C19" s="121">
        <v>1</v>
      </c>
      <c r="D19" s="121">
        <v>0.64</v>
      </c>
      <c r="E19" s="121">
        <v>1</v>
      </c>
      <c r="F19" s="121"/>
      <c r="G19" s="121"/>
      <c r="H19" s="121"/>
      <c r="I19" t="s">
        <v>91</v>
      </c>
      <c r="J19" t="s">
        <v>81</v>
      </c>
    </row>
    <row r="20" spans="1:12" x14ac:dyDescent="0.35">
      <c r="B20" s="103" t="s">
        <v>596</v>
      </c>
      <c r="C20" s="121">
        <v>3</v>
      </c>
      <c r="D20" s="121">
        <v>2.8</v>
      </c>
      <c r="E20" s="121">
        <v>3</v>
      </c>
      <c r="F20" s="121"/>
      <c r="G20" s="121"/>
      <c r="H20" s="121"/>
      <c r="I20" t="s">
        <v>91</v>
      </c>
      <c r="J20" t="s">
        <v>82</v>
      </c>
    </row>
    <row r="21" spans="1:12" x14ac:dyDescent="0.35">
      <c r="B21" s="103" t="s">
        <v>597</v>
      </c>
      <c r="C21" s="122">
        <v>0</v>
      </c>
      <c r="D21" s="122">
        <v>0</v>
      </c>
      <c r="E21" s="122">
        <v>0</v>
      </c>
      <c r="F21" s="122">
        <v>0</v>
      </c>
      <c r="G21" s="122">
        <v>0</v>
      </c>
      <c r="H21" s="122">
        <v>0</v>
      </c>
      <c r="I21" t="s">
        <v>91</v>
      </c>
      <c r="J21" t="s">
        <v>83</v>
      </c>
    </row>
    <row r="22" spans="1:12" x14ac:dyDescent="0.35">
      <c r="B22" s="103" t="s">
        <v>598</v>
      </c>
      <c r="C22" s="122">
        <v>0</v>
      </c>
      <c r="D22" s="122">
        <v>0</v>
      </c>
      <c r="E22" s="122">
        <v>0</v>
      </c>
      <c r="F22" s="122">
        <v>0</v>
      </c>
      <c r="G22" s="122">
        <v>0</v>
      </c>
      <c r="H22" s="122">
        <v>0</v>
      </c>
      <c r="I22" t="s">
        <v>91</v>
      </c>
      <c r="J22" t="s">
        <v>84</v>
      </c>
    </row>
    <row r="24" spans="1:12" x14ac:dyDescent="0.35">
      <c r="A24" s="139" t="s">
        <v>569</v>
      </c>
      <c r="B24" s="4" t="s">
        <v>78</v>
      </c>
      <c r="C24" s="32">
        <f>'(1)'!D24</f>
        <v>4102.1710124420069</v>
      </c>
      <c r="D24" s="32">
        <f t="shared" ref="D24:H25" si="0">$C24</f>
        <v>4102.1710124420069</v>
      </c>
      <c r="E24" s="32">
        <f t="shared" si="0"/>
        <v>4102.1710124420069</v>
      </c>
      <c r="F24" s="32">
        <f t="shared" si="0"/>
        <v>4102.1710124420069</v>
      </c>
      <c r="G24" s="32">
        <f t="shared" si="0"/>
        <v>4102.1710124420069</v>
      </c>
      <c r="H24" s="32">
        <f t="shared" si="0"/>
        <v>4102.1710124420069</v>
      </c>
      <c r="I24" t="s">
        <v>90</v>
      </c>
      <c r="J24" t="s">
        <v>88</v>
      </c>
    </row>
    <row r="25" spans="1:12" x14ac:dyDescent="0.35">
      <c r="A25" s="139"/>
      <c r="B25" s="4" t="s">
        <v>79</v>
      </c>
      <c r="C25" s="32">
        <f>'(3)'!C27</f>
        <v>1535.6767044462254</v>
      </c>
      <c r="D25" s="32">
        <f t="shared" si="0"/>
        <v>1535.6767044462254</v>
      </c>
      <c r="E25" s="32">
        <f t="shared" si="0"/>
        <v>1535.6767044462254</v>
      </c>
      <c r="F25" s="32">
        <f t="shared" si="0"/>
        <v>1535.6767044462254</v>
      </c>
      <c r="G25" s="32">
        <f t="shared" si="0"/>
        <v>1535.6767044462254</v>
      </c>
      <c r="H25" s="32">
        <f t="shared" si="0"/>
        <v>1535.6767044462254</v>
      </c>
      <c r="I25" t="s">
        <v>90</v>
      </c>
      <c r="J25" t="s">
        <v>89</v>
      </c>
    </row>
    <row r="26" spans="1:12" x14ac:dyDescent="0.35">
      <c r="A26" s="84"/>
    </row>
    <row r="27" spans="1:12" x14ac:dyDescent="0.35">
      <c r="A27" s="139" t="s">
        <v>570</v>
      </c>
      <c r="B27" s="4" t="s">
        <v>78</v>
      </c>
      <c r="C27" s="32">
        <f>'(1)'!E24</f>
        <v>4726.9985960570202</v>
      </c>
      <c r="D27" s="32">
        <f t="shared" ref="D27:H28" si="1">$C27</f>
        <v>4726.9985960570202</v>
      </c>
      <c r="E27" s="32">
        <f t="shared" si="1"/>
        <v>4726.9985960570202</v>
      </c>
      <c r="F27" s="32">
        <f t="shared" si="1"/>
        <v>4726.9985960570202</v>
      </c>
      <c r="G27" s="32">
        <f t="shared" si="1"/>
        <v>4726.9985960570202</v>
      </c>
      <c r="H27" s="32">
        <f t="shared" si="1"/>
        <v>4726.9985960570202</v>
      </c>
      <c r="I27" t="s">
        <v>90</v>
      </c>
      <c r="J27" t="s">
        <v>88</v>
      </c>
    </row>
    <row r="28" spans="1:12" x14ac:dyDescent="0.35">
      <c r="A28" s="139"/>
      <c r="B28" s="4" t="s">
        <v>79</v>
      </c>
      <c r="C28" s="32">
        <f>'(3)'!D27</f>
        <v>1769.5853254039362</v>
      </c>
      <c r="D28" s="32">
        <f t="shared" si="1"/>
        <v>1769.5853254039362</v>
      </c>
      <c r="E28" s="32">
        <f t="shared" si="1"/>
        <v>1769.5853254039362</v>
      </c>
      <c r="F28" s="32">
        <f t="shared" si="1"/>
        <v>1769.5853254039362</v>
      </c>
      <c r="G28" s="32">
        <f t="shared" si="1"/>
        <v>1769.5853254039362</v>
      </c>
      <c r="H28" s="32">
        <f t="shared" si="1"/>
        <v>1769.5853254039362</v>
      </c>
      <c r="I28" t="s">
        <v>90</v>
      </c>
      <c r="J28" t="s">
        <v>89</v>
      </c>
    </row>
    <row r="30" spans="1:12" x14ac:dyDescent="0.35">
      <c r="B30" s="33"/>
      <c r="C30" s="33"/>
      <c r="D30" s="33"/>
      <c r="E30" s="33"/>
      <c r="F30" s="33"/>
      <c r="G30" s="33"/>
      <c r="H30" s="33"/>
      <c r="I30" s="33"/>
      <c r="J30" s="33"/>
      <c r="K30" s="33"/>
      <c r="L30" s="33"/>
    </row>
    <row r="31" spans="1:12" ht="16.5" x14ac:dyDescent="0.45">
      <c r="B31" s="34" t="s">
        <v>589</v>
      </c>
      <c r="C31" s="35">
        <f>C18+C24*(C19+C22)+C25*(C20+C21-C22)</f>
        <v>14709.201125780683</v>
      </c>
      <c r="D31" s="35">
        <f t="shared" ref="D31:H31" si="2">D18+D24*(D19+D22)+D25*(D20+D21-D22)</f>
        <v>12375.284220412315</v>
      </c>
      <c r="E31" s="35">
        <f t="shared" si="2"/>
        <v>17709.201125780681</v>
      </c>
      <c r="F31" s="35">
        <f t="shared" si="2"/>
        <v>0</v>
      </c>
      <c r="G31" s="35">
        <f t="shared" si="2"/>
        <v>0</v>
      </c>
      <c r="H31" s="35">
        <f t="shared" si="2"/>
        <v>0</v>
      </c>
      <c r="I31" s="36" t="s">
        <v>92</v>
      </c>
      <c r="J31" s="33"/>
      <c r="K31" s="33"/>
      <c r="L31" s="33"/>
    </row>
    <row r="32" spans="1:12" x14ac:dyDescent="0.35">
      <c r="B32" s="33"/>
      <c r="C32" s="33"/>
      <c r="D32" s="33"/>
      <c r="E32" s="33"/>
      <c r="F32" s="33"/>
      <c r="G32" s="33"/>
      <c r="H32" s="33"/>
      <c r="I32" s="33"/>
      <c r="J32" s="33"/>
      <c r="K32" s="33"/>
      <c r="L32" s="33"/>
    </row>
    <row r="33" spans="2:12" ht="16.5" x14ac:dyDescent="0.45">
      <c r="B33" s="34" t="s">
        <v>590</v>
      </c>
      <c r="C33" s="35">
        <f>C18+C27*(C19+C22)+C28*(C20+C21-C22)</f>
        <v>16035.754572268828</v>
      </c>
      <c r="D33" s="35">
        <f t="shared" ref="D33:H33" si="3">D18+D27*(D19+D22)+D28*(D20+D21-D22)</f>
        <v>13430.118012607514</v>
      </c>
      <c r="E33" s="35">
        <f t="shared" si="3"/>
        <v>19035.75457226883</v>
      </c>
      <c r="F33" s="35">
        <f t="shared" si="3"/>
        <v>0</v>
      </c>
      <c r="G33" s="35">
        <f t="shared" si="3"/>
        <v>0</v>
      </c>
      <c r="H33" s="35">
        <f t="shared" si="3"/>
        <v>0</v>
      </c>
      <c r="I33" s="36" t="s">
        <v>92</v>
      </c>
      <c r="J33" s="33"/>
      <c r="K33" s="33"/>
      <c r="L33" s="33"/>
    </row>
    <row r="34" spans="2:12" x14ac:dyDescent="0.35">
      <c r="B34" s="33"/>
      <c r="C34" s="33"/>
      <c r="D34" s="33"/>
      <c r="E34" s="33"/>
      <c r="F34" s="33"/>
      <c r="G34" s="33"/>
      <c r="H34" s="33"/>
      <c r="I34" s="33"/>
      <c r="J34" s="33"/>
      <c r="K34" s="33"/>
      <c r="L34" s="33"/>
    </row>
  </sheetData>
  <mergeCells count="2">
    <mergeCell ref="A24:A25"/>
    <mergeCell ref="A27:A2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42976-EE4A-4889-B697-0B2F3EAF13CA}">
  <dimension ref="B6:R247"/>
  <sheetViews>
    <sheetView workbookViewId="0"/>
  </sheetViews>
  <sheetFormatPr defaultRowHeight="14.5" x14ac:dyDescent="0.35"/>
  <cols>
    <col min="2" max="2" width="29.81640625" customWidth="1"/>
    <col min="3" max="3" width="13.81640625" customWidth="1"/>
    <col min="4" max="4" width="47.1796875" customWidth="1"/>
    <col min="15" max="15" width="12.453125" bestFit="1" customWidth="1"/>
    <col min="16" max="16" width="19.453125" bestFit="1" customWidth="1"/>
    <col min="17" max="17" width="20.7265625" bestFit="1" customWidth="1"/>
    <col min="18" max="18" width="23.81640625" bestFit="1" customWidth="1"/>
  </cols>
  <sheetData>
    <row r="6" spans="2:18" x14ac:dyDescent="0.35">
      <c r="B6" t="s">
        <v>320</v>
      </c>
    </row>
    <row r="8" spans="2:18" ht="21" x14ac:dyDescent="0.5">
      <c r="B8" s="37" t="s">
        <v>319</v>
      </c>
    </row>
    <row r="9" spans="2:18" x14ac:dyDescent="0.35">
      <c r="B9" s="46" t="s">
        <v>321</v>
      </c>
    </row>
    <row r="10" spans="2:18" x14ac:dyDescent="0.35">
      <c r="B10" t="s">
        <v>310</v>
      </c>
      <c r="C10" t="s">
        <v>311</v>
      </c>
      <c r="D10" t="s">
        <v>312</v>
      </c>
      <c r="E10" t="s">
        <v>313</v>
      </c>
      <c r="F10" t="s">
        <v>314</v>
      </c>
      <c r="G10" t="s">
        <v>315</v>
      </c>
      <c r="H10" t="s">
        <v>316</v>
      </c>
      <c r="I10" t="s">
        <v>317</v>
      </c>
      <c r="J10" t="s">
        <v>318</v>
      </c>
      <c r="K10" t="s">
        <v>322</v>
      </c>
    </row>
    <row r="11" spans="2:18" x14ac:dyDescent="0.35">
      <c r="B11" s="45" t="s">
        <v>198</v>
      </c>
      <c r="C11" s="45" t="s">
        <v>210</v>
      </c>
      <c r="D11" s="45" t="s">
        <v>211</v>
      </c>
      <c r="E11" s="45">
        <v>49.07</v>
      </c>
      <c r="F11" s="45">
        <v>26.89</v>
      </c>
      <c r="G11" s="45">
        <v>0</v>
      </c>
      <c r="H11" s="45">
        <v>0</v>
      </c>
      <c r="I11" s="45">
        <v>0</v>
      </c>
      <c r="J11" s="45">
        <v>0</v>
      </c>
      <c r="K11" s="45">
        <v>75.959999999999994</v>
      </c>
    </row>
    <row r="12" spans="2:18" x14ac:dyDescent="0.35">
      <c r="B12" s="45" t="s">
        <v>198</v>
      </c>
      <c r="C12" s="45" t="s">
        <v>210</v>
      </c>
      <c r="D12" s="45" t="s">
        <v>234</v>
      </c>
      <c r="E12" s="45">
        <v>70.42</v>
      </c>
      <c r="F12" s="45">
        <v>59</v>
      </c>
      <c r="G12" s="45">
        <v>15.62</v>
      </c>
      <c r="H12" s="45">
        <v>159.41999999999999</v>
      </c>
      <c r="I12" s="45">
        <v>0</v>
      </c>
      <c r="J12" s="45">
        <v>0</v>
      </c>
      <c r="K12" s="45">
        <v>288.83999999999997</v>
      </c>
      <c r="O12" s="47" t="s">
        <v>323</v>
      </c>
      <c r="P12" t="s">
        <v>325</v>
      </c>
      <c r="Q12" t="s">
        <v>326</v>
      </c>
      <c r="R12" t="s">
        <v>327</v>
      </c>
    </row>
    <row r="13" spans="2:18" x14ac:dyDescent="0.35">
      <c r="B13" s="45" t="s">
        <v>236</v>
      </c>
      <c r="C13" s="45" t="s">
        <v>210</v>
      </c>
      <c r="D13" s="45" t="s">
        <v>243</v>
      </c>
      <c r="E13" s="45">
        <v>9.34</v>
      </c>
      <c r="F13" s="45">
        <v>2.2400000000000002</v>
      </c>
      <c r="G13" s="45">
        <v>47.81</v>
      </c>
      <c r="H13" s="45">
        <v>106.24</v>
      </c>
      <c r="I13" s="45">
        <v>0</v>
      </c>
      <c r="J13" s="45">
        <v>0</v>
      </c>
      <c r="K13" s="45">
        <v>117.82</v>
      </c>
      <c r="O13" s="31" t="s">
        <v>210</v>
      </c>
      <c r="P13">
        <v>53.52</v>
      </c>
      <c r="Q13">
        <v>288.83999999999997</v>
      </c>
      <c r="R13">
        <v>134.035</v>
      </c>
    </row>
    <row r="14" spans="2:18" x14ac:dyDescent="0.35">
      <c r="B14" s="45" t="s">
        <v>283</v>
      </c>
      <c r="C14" s="45" t="s">
        <v>210</v>
      </c>
      <c r="D14" s="45" t="s">
        <v>286</v>
      </c>
      <c r="E14" s="45">
        <v>34.78</v>
      </c>
      <c r="F14" s="45">
        <v>18.75</v>
      </c>
      <c r="G14" s="45">
        <v>0</v>
      </c>
      <c r="H14" s="45">
        <v>0</v>
      </c>
      <c r="I14" s="45">
        <v>0</v>
      </c>
      <c r="J14" s="45">
        <v>0</v>
      </c>
      <c r="K14" s="45">
        <v>53.52</v>
      </c>
      <c r="O14" s="31" t="s">
        <v>153</v>
      </c>
      <c r="P14">
        <v>52.47</v>
      </c>
      <c r="Q14">
        <v>195.65</v>
      </c>
      <c r="R14">
        <v>100.63916666666667</v>
      </c>
    </row>
    <row r="15" spans="2:18" x14ac:dyDescent="0.35">
      <c r="B15" s="45" t="s">
        <v>152</v>
      </c>
      <c r="C15" s="45" t="s">
        <v>153</v>
      </c>
      <c r="D15" s="45" t="s">
        <v>154</v>
      </c>
      <c r="E15" s="45">
        <v>10.82</v>
      </c>
      <c r="F15" s="45">
        <v>6.1</v>
      </c>
      <c r="G15" s="45">
        <v>27.3</v>
      </c>
      <c r="H15" s="45">
        <v>57.46</v>
      </c>
      <c r="I15" s="45">
        <v>12.75</v>
      </c>
      <c r="J15" s="45">
        <v>-26.13</v>
      </c>
      <c r="K15" s="45">
        <v>61.01</v>
      </c>
      <c r="O15" s="31" t="s">
        <v>46</v>
      </c>
      <c r="P15">
        <v>70.540000000000006</v>
      </c>
      <c r="Q15">
        <v>146.49</v>
      </c>
      <c r="R15">
        <v>102.58200000000001</v>
      </c>
    </row>
    <row r="16" spans="2:18" x14ac:dyDescent="0.35">
      <c r="B16" s="45" t="s">
        <v>152</v>
      </c>
      <c r="C16" s="45" t="s">
        <v>153</v>
      </c>
      <c r="D16" s="45" t="s">
        <v>155</v>
      </c>
      <c r="E16" s="45">
        <v>19.8</v>
      </c>
      <c r="F16" s="45">
        <v>7.74</v>
      </c>
      <c r="G16" s="45">
        <v>27.3</v>
      </c>
      <c r="H16" s="45">
        <v>84.46</v>
      </c>
      <c r="I16" s="45">
        <v>18.75</v>
      </c>
      <c r="J16" s="45">
        <v>-68.77</v>
      </c>
      <c r="K16" s="45">
        <v>61.97</v>
      </c>
      <c r="O16" s="31" t="s">
        <v>169</v>
      </c>
      <c r="P16">
        <v>158.07</v>
      </c>
      <c r="Q16">
        <v>237.03</v>
      </c>
      <c r="R16">
        <v>195.65749999999997</v>
      </c>
    </row>
    <row r="17" spans="2:18" x14ac:dyDescent="0.35">
      <c r="B17" s="45" t="s">
        <v>161</v>
      </c>
      <c r="C17" s="45" t="s">
        <v>153</v>
      </c>
      <c r="D17" s="45" t="s">
        <v>162</v>
      </c>
      <c r="E17" s="45">
        <v>3.65</v>
      </c>
      <c r="F17" s="45">
        <v>11.75</v>
      </c>
      <c r="G17" s="45">
        <v>27.3</v>
      </c>
      <c r="H17" s="45">
        <v>33.880000000000003</v>
      </c>
      <c r="I17" s="45">
        <v>7.52</v>
      </c>
      <c r="J17" s="45">
        <v>-4.34</v>
      </c>
      <c r="K17" s="45">
        <v>52.47</v>
      </c>
      <c r="O17" s="31" t="s">
        <v>119</v>
      </c>
      <c r="P17">
        <v>40.32</v>
      </c>
      <c r="Q17">
        <v>137.09</v>
      </c>
      <c r="R17">
        <v>81.582692307692312</v>
      </c>
    </row>
    <row r="18" spans="2:18" x14ac:dyDescent="0.35">
      <c r="B18" s="45" t="s">
        <v>161</v>
      </c>
      <c r="C18" s="45" t="s">
        <v>153</v>
      </c>
      <c r="D18" s="45" t="s">
        <v>164</v>
      </c>
      <c r="E18" s="45">
        <v>21.63</v>
      </c>
      <c r="F18" s="45">
        <v>129.88</v>
      </c>
      <c r="G18" s="45">
        <v>4</v>
      </c>
      <c r="H18" s="45">
        <v>12.28</v>
      </c>
      <c r="I18" s="45">
        <v>33.5</v>
      </c>
      <c r="J18" s="45">
        <v>-1.63</v>
      </c>
      <c r="K18" s="45">
        <v>195.65</v>
      </c>
      <c r="O18" s="31" t="s">
        <v>122</v>
      </c>
      <c r="P18">
        <v>61.83</v>
      </c>
      <c r="Q18">
        <v>151.80000000000001</v>
      </c>
      <c r="R18">
        <v>102.48</v>
      </c>
    </row>
    <row r="19" spans="2:18" x14ac:dyDescent="0.35">
      <c r="B19" s="45" t="s">
        <v>198</v>
      </c>
      <c r="C19" s="45" t="s">
        <v>153</v>
      </c>
      <c r="D19" s="45" t="s">
        <v>229</v>
      </c>
      <c r="E19" s="45">
        <v>70.42</v>
      </c>
      <c r="F19" s="45">
        <v>59</v>
      </c>
      <c r="G19" s="45">
        <v>15.62</v>
      </c>
      <c r="H19" s="45">
        <v>154.82</v>
      </c>
      <c r="I19" s="45">
        <v>0</v>
      </c>
      <c r="J19" s="45">
        <v>-114.61</v>
      </c>
      <c r="K19" s="45">
        <v>169.62</v>
      </c>
      <c r="O19" s="31" t="s">
        <v>126</v>
      </c>
      <c r="P19">
        <v>38.65</v>
      </c>
      <c r="Q19">
        <v>409.32</v>
      </c>
      <c r="R19">
        <v>108.46827586206895</v>
      </c>
    </row>
    <row r="20" spans="2:18" x14ac:dyDescent="0.35">
      <c r="B20" s="45" t="s">
        <v>260</v>
      </c>
      <c r="C20" s="45" t="s">
        <v>153</v>
      </c>
      <c r="D20" s="45" t="s">
        <v>264</v>
      </c>
      <c r="E20" s="45">
        <v>37.409999999999997</v>
      </c>
      <c r="F20" s="45">
        <v>10.73</v>
      </c>
      <c r="G20" s="45">
        <v>10.75</v>
      </c>
      <c r="H20" s="45">
        <v>21.28</v>
      </c>
      <c r="I20" s="45">
        <v>20.22</v>
      </c>
      <c r="J20" s="45">
        <v>-29.69</v>
      </c>
      <c r="K20" s="45">
        <v>59.95</v>
      </c>
      <c r="O20" s="31" t="s">
        <v>288</v>
      </c>
      <c r="P20">
        <v>92.86</v>
      </c>
      <c r="Q20">
        <v>115.99</v>
      </c>
      <c r="R20">
        <v>101.93</v>
      </c>
    </row>
    <row r="21" spans="2:18" x14ac:dyDescent="0.35">
      <c r="B21" s="45" t="s">
        <v>260</v>
      </c>
      <c r="C21" s="45" t="s">
        <v>153</v>
      </c>
      <c r="D21" s="45" t="s">
        <v>265</v>
      </c>
      <c r="E21" s="45">
        <v>14.35</v>
      </c>
      <c r="F21" s="45">
        <v>10.77</v>
      </c>
      <c r="G21" s="45">
        <v>27.3</v>
      </c>
      <c r="H21" s="45">
        <v>67.650000000000006</v>
      </c>
      <c r="I21" s="45">
        <v>15.02</v>
      </c>
      <c r="J21" s="45">
        <v>-38.049999999999997</v>
      </c>
      <c r="K21" s="45">
        <v>69.73</v>
      </c>
      <c r="O21" s="31" t="s">
        <v>109</v>
      </c>
      <c r="P21">
        <v>28.18</v>
      </c>
      <c r="Q21">
        <v>101.84</v>
      </c>
      <c r="R21">
        <v>49.849374999999995</v>
      </c>
    </row>
    <row r="22" spans="2:18" x14ac:dyDescent="0.35">
      <c r="B22" s="45" t="s">
        <v>260</v>
      </c>
      <c r="C22" s="45" t="s">
        <v>153</v>
      </c>
      <c r="D22" s="45" t="s">
        <v>266</v>
      </c>
      <c r="E22" s="45">
        <v>17.78</v>
      </c>
      <c r="F22" s="45">
        <v>11.96</v>
      </c>
      <c r="G22" s="45">
        <v>27.3</v>
      </c>
      <c r="H22" s="45">
        <v>47.47</v>
      </c>
      <c r="I22" s="45">
        <v>10.54</v>
      </c>
      <c r="J22" s="45">
        <v>-14.82</v>
      </c>
      <c r="K22" s="45">
        <v>72.92</v>
      </c>
      <c r="O22" s="31" t="s">
        <v>112</v>
      </c>
      <c r="P22">
        <v>33.94</v>
      </c>
      <c r="Q22">
        <v>274.57</v>
      </c>
      <c r="R22">
        <v>98.924821428571448</v>
      </c>
    </row>
    <row r="23" spans="2:18" x14ac:dyDescent="0.35">
      <c r="B23" s="45" t="s">
        <v>260</v>
      </c>
      <c r="C23" s="45" t="s">
        <v>153</v>
      </c>
      <c r="D23" s="45" t="s">
        <v>268</v>
      </c>
      <c r="E23" s="45">
        <v>49.27</v>
      </c>
      <c r="F23" s="45">
        <v>19.36</v>
      </c>
      <c r="G23" s="45">
        <v>32.799999999999997</v>
      </c>
      <c r="H23" s="45">
        <v>76.87</v>
      </c>
      <c r="I23" s="45">
        <v>0</v>
      </c>
      <c r="J23" s="45">
        <v>-50.25</v>
      </c>
      <c r="K23" s="45">
        <v>95.25</v>
      </c>
      <c r="O23" s="31" t="s">
        <v>114</v>
      </c>
      <c r="P23">
        <v>29.18</v>
      </c>
      <c r="Q23">
        <v>896</v>
      </c>
      <c r="R23">
        <v>93.898636363636356</v>
      </c>
    </row>
    <row r="24" spans="2:18" x14ac:dyDescent="0.35">
      <c r="B24" s="45" t="s">
        <v>260</v>
      </c>
      <c r="C24" s="45" t="s">
        <v>153</v>
      </c>
      <c r="D24" s="45" t="s">
        <v>269</v>
      </c>
      <c r="E24" s="45">
        <v>42.37</v>
      </c>
      <c r="F24" s="45">
        <v>14.28</v>
      </c>
      <c r="G24" s="45">
        <v>41.18</v>
      </c>
      <c r="H24" s="45">
        <v>95.07</v>
      </c>
      <c r="I24" s="45">
        <v>0</v>
      </c>
      <c r="J24" s="45">
        <v>-39.01</v>
      </c>
      <c r="K24" s="45">
        <v>112.72</v>
      </c>
      <c r="O24" s="31" t="s">
        <v>324</v>
      </c>
      <c r="P24">
        <v>28.18</v>
      </c>
      <c r="Q24">
        <v>896</v>
      </c>
      <c r="R24">
        <v>96.148776371307989</v>
      </c>
    </row>
    <row r="25" spans="2:18" x14ac:dyDescent="0.35">
      <c r="B25" s="45" t="s">
        <v>260</v>
      </c>
      <c r="C25" s="45" t="s">
        <v>153</v>
      </c>
      <c r="D25" s="45" t="s">
        <v>271</v>
      </c>
      <c r="E25" s="45">
        <v>83.76</v>
      </c>
      <c r="F25" s="45">
        <v>33.29</v>
      </c>
      <c r="G25" s="45">
        <v>32.799999999999997</v>
      </c>
      <c r="H25" s="45">
        <v>111.18</v>
      </c>
      <c r="I25" s="45">
        <v>0</v>
      </c>
      <c r="J25" s="45">
        <v>-102.94</v>
      </c>
      <c r="K25" s="45">
        <v>125.28</v>
      </c>
    </row>
    <row r="26" spans="2:18" x14ac:dyDescent="0.35">
      <c r="B26" s="45" t="s">
        <v>260</v>
      </c>
      <c r="C26" s="45" t="s">
        <v>153</v>
      </c>
      <c r="D26" s="45" t="s">
        <v>272</v>
      </c>
      <c r="E26" s="45">
        <v>56.66</v>
      </c>
      <c r="F26" s="45">
        <v>20.78</v>
      </c>
      <c r="G26" s="45">
        <v>41.18</v>
      </c>
      <c r="H26" s="45">
        <v>126.33</v>
      </c>
      <c r="I26" s="45">
        <v>0</v>
      </c>
      <c r="J26" s="45">
        <v>-72.67</v>
      </c>
      <c r="K26" s="45">
        <v>131.1</v>
      </c>
    </row>
    <row r="27" spans="2:18" x14ac:dyDescent="0.35">
      <c r="B27" s="45" t="s">
        <v>111</v>
      </c>
      <c r="C27" s="45" t="s">
        <v>46</v>
      </c>
      <c r="D27" s="45" t="s">
        <v>131</v>
      </c>
      <c r="E27" s="45">
        <v>28.95</v>
      </c>
      <c r="F27" s="45">
        <v>17.2</v>
      </c>
      <c r="G27" s="45">
        <v>7.31</v>
      </c>
      <c r="H27" s="45">
        <v>17.510000000000002</v>
      </c>
      <c r="I27" s="45">
        <v>24.47</v>
      </c>
      <c r="J27" s="45">
        <v>0</v>
      </c>
      <c r="K27" s="45">
        <v>88.13</v>
      </c>
    </row>
    <row r="28" spans="2:18" x14ac:dyDescent="0.35">
      <c r="B28" s="45" t="s">
        <v>111</v>
      </c>
      <c r="C28" s="45" t="s">
        <v>46</v>
      </c>
      <c r="D28" s="45" t="s">
        <v>132</v>
      </c>
      <c r="E28" s="45">
        <v>27.78</v>
      </c>
      <c r="F28" s="45">
        <v>17.010000000000002</v>
      </c>
      <c r="G28" s="45">
        <v>7.31</v>
      </c>
      <c r="H28" s="45">
        <v>18.23</v>
      </c>
      <c r="I28" s="45">
        <v>25.48</v>
      </c>
      <c r="J28" s="45">
        <v>0</v>
      </c>
      <c r="K28" s="45">
        <v>88.5</v>
      </c>
      <c r="O28" t="s">
        <v>323</v>
      </c>
      <c r="P28" t="s">
        <v>325</v>
      </c>
      <c r="Q28" t="s">
        <v>327</v>
      </c>
      <c r="R28" t="s">
        <v>326</v>
      </c>
    </row>
    <row r="29" spans="2:18" x14ac:dyDescent="0.35">
      <c r="B29" s="45" t="s">
        <v>111</v>
      </c>
      <c r="C29" s="45" t="s">
        <v>46</v>
      </c>
      <c r="D29" s="45" t="s">
        <v>138</v>
      </c>
      <c r="E29" s="45">
        <v>38.65</v>
      </c>
      <c r="F29" s="45">
        <v>22.25</v>
      </c>
      <c r="G29" s="45">
        <v>7.31</v>
      </c>
      <c r="H29" s="45">
        <v>20.36</v>
      </c>
      <c r="I29" s="45">
        <v>28.46</v>
      </c>
      <c r="J29" s="45">
        <v>0</v>
      </c>
      <c r="K29" s="45">
        <v>109.72</v>
      </c>
      <c r="O29" t="s">
        <v>210</v>
      </c>
      <c r="P29" s="18">
        <v>53.52</v>
      </c>
      <c r="Q29" s="18">
        <v>134.035</v>
      </c>
      <c r="R29" s="18">
        <v>288.83999999999997</v>
      </c>
    </row>
    <row r="30" spans="2:18" x14ac:dyDescent="0.35">
      <c r="B30" s="45" t="s">
        <v>111</v>
      </c>
      <c r="C30" s="45" t="s">
        <v>46</v>
      </c>
      <c r="D30" s="45" t="s">
        <v>141</v>
      </c>
      <c r="E30" s="45">
        <v>52.18</v>
      </c>
      <c r="F30" s="45">
        <v>30.15</v>
      </c>
      <c r="G30" s="45">
        <v>7.31</v>
      </c>
      <c r="H30" s="45">
        <v>22.38</v>
      </c>
      <c r="I30" s="45">
        <v>12.51</v>
      </c>
      <c r="J30" s="45">
        <v>0</v>
      </c>
      <c r="K30" s="45">
        <v>117.23</v>
      </c>
      <c r="O30" t="s">
        <v>153</v>
      </c>
      <c r="P30" s="18">
        <v>52.47</v>
      </c>
      <c r="Q30" s="18">
        <v>100.63916666666667</v>
      </c>
      <c r="R30" s="18">
        <v>195.65</v>
      </c>
    </row>
    <row r="31" spans="2:18" x14ac:dyDescent="0.35">
      <c r="B31" s="45" t="s">
        <v>111</v>
      </c>
      <c r="C31" s="45" t="s">
        <v>46</v>
      </c>
      <c r="D31" s="45" t="s">
        <v>142</v>
      </c>
      <c r="E31" s="45">
        <v>46.61</v>
      </c>
      <c r="F31" s="45">
        <v>29.5</v>
      </c>
      <c r="G31" s="45">
        <v>7.31</v>
      </c>
      <c r="H31" s="45">
        <v>17.16</v>
      </c>
      <c r="I31" s="45">
        <v>23.99</v>
      </c>
      <c r="J31" s="45">
        <v>0</v>
      </c>
      <c r="K31" s="45">
        <v>117.27</v>
      </c>
      <c r="O31" t="s">
        <v>46</v>
      </c>
      <c r="P31" s="18">
        <v>70.540000000000006</v>
      </c>
      <c r="Q31" s="18">
        <v>102.58200000000001</v>
      </c>
      <c r="R31" s="18">
        <v>146.49</v>
      </c>
    </row>
    <row r="32" spans="2:18" x14ac:dyDescent="0.35">
      <c r="B32" s="45" t="s">
        <v>111</v>
      </c>
      <c r="C32" s="45" t="s">
        <v>46</v>
      </c>
      <c r="D32" s="45" t="s">
        <v>144</v>
      </c>
      <c r="E32" s="45">
        <v>51.62</v>
      </c>
      <c r="F32" s="45">
        <v>30.45</v>
      </c>
      <c r="G32" s="45">
        <v>7.31</v>
      </c>
      <c r="H32" s="45">
        <v>23.5</v>
      </c>
      <c r="I32" s="45">
        <v>13.14</v>
      </c>
      <c r="J32" s="45">
        <v>0</v>
      </c>
      <c r="K32" s="45">
        <v>118.72</v>
      </c>
      <c r="O32" t="s">
        <v>169</v>
      </c>
      <c r="P32" s="18">
        <v>158.07</v>
      </c>
      <c r="Q32" s="18">
        <v>195.65749999999997</v>
      </c>
      <c r="R32" s="18">
        <v>237.03</v>
      </c>
    </row>
    <row r="33" spans="2:18" x14ac:dyDescent="0.35">
      <c r="B33" s="45" t="s">
        <v>111</v>
      </c>
      <c r="C33" s="45" t="s">
        <v>46</v>
      </c>
      <c r="D33" s="45" t="s">
        <v>146</v>
      </c>
      <c r="E33" s="45">
        <v>49.13</v>
      </c>
      <c r="F33" s="45">
        <v>30.47</v>
      </c>
      <c r="G33" s="45">
        <v>7.31</v>
      </c>
      <c r="H33" s="45">
        <v>20.190000000000001</v>
      </c>
      <c r="I33" s="45">
        <v>28.22</v>
      </c>
      <c r="J33" s="45">
        <v>0</v>
      </c>
      <c r="K33" s="45">
        <v>128.02000000000001</v>
      </c>
      <c r="O33" t="s">
        <v>119</v>
      </c>
      <c r="P33" s="18">
        <v>40.32</v>
      </c>
      <c r="Q33" s="18">
        <v>81.582692307692312</v>
      </c>
      <c r="R33" s="18">
        <v>137.09</v>
      </c>
    </row>
    <row r="34" spans="2:18" x14ac:dyDescent="0.35">
      <c r="B34" s="45" t="s">
        <v>111</v>
      </c>
      <c r="C34" s="45" t="s">
        <v>46</v>
      </c>
      <c r="D34" s="45" t="s">
        <v>149</v>
      </c>
      <c r="E34" s="45">
        <v>67.17</v>
      </c>
      <c r="F34" s="45">
        <v>42.96</v>
      </c>
      <c r="G34" s="45">
        <v>7.31</v>
      </c>
      <c r="H34" s="45">
        <v>23.32</v>
      </c>
      <c r="I34" s="45">
        <v>13.04</v>
      </c>
      <c r="J34" s="45">
        <v>0</v>
      </c>
      <c r="K34" s="45">
        <v>146.49</v>
      </c>
      <c r="O34" t="s">
        <v>122</v>
      </c>
      <c r="P34" s="18">
        <v>61.83</v>
      </c>
      <c r="Q34" s="18">
        <v>102.48</v>
      </c>
      <c r="R34" s="18">
        <v>151.80000000000001</v>
      </c>
    </row>
    <row r="35" spans="2:18" x14ac:dyDescent="0.35">
      <c r="B35" s="45" t="s">
        <v>180</v>
      </c>
      <c r="C35" s="45" t="s">
        <v>46</v>
      </c>
      <c r="D35" s="45" t="s">
        <v>182</v>
      </c>
      <c r="E35" s="45">
        <v>12.9</v>
      </c>
      <c r="F35" s="45">
        <v>11.62</v>
      </c>
      <c r="G35" s="45">
        <v>11.89</v>
      </c>
      <c r="H35" s="45">
        <v>27.47</v>
      </c>
      <c r="I35" s="45">
        <v>23.6</v>
      </c>
      <c r="J35" s="45">
        <v>0</v>
      </c>
      <c r="K35" s="45">
        <v>75.59</v>
      </c>
      <c r="O35" t="s">
        <v>126</v>
      </c>
      <c r="P35" s="18">
        <v>38.65</v>
      </c>
      <c r="Q35" s="18">
        <v>108.46827586206895</v>
      </c>
      <c r="R35" s="18">
        <v>409.32</v>
      </c>
    </row>
    <row r="36" spans="2:18" x14ac:dyDescent="0.35">
      <c r="B36" s="45" t="s">
        <v>189</v>
      </c>
      <c r="C36" s="45" t="s">
        <v>46</v>
      </c>
      <c r="D36" s="45" t="s">
        <v>192</v>
      </c>
      <c r="E36" s="45">
        <v>27.12</v>
      </c>
      <c r="F36" s="45">
        <v>19.309999999999999</v>
      </c>
      <c r="G36" s="45">
        <v>11.89</v>
      </c>
      <c r="H36" s="45">
        <v>28.73</v>
      </c>
      <c r="I36" s="45">
        <v>24.68</v>
      </c>
      <c r="J36" s="45">
        <v>0</v>
      </c>
      <c r="K36" s="45">
        <v>99.84</v>
      </c>
      <c r="O36" t="s">
        <v>288</v>
      </c>
      <c r="P36" s="18">
        <v>92.86</v>
      </c>
      <c r="Q36" s="18">
        <v>101.93</v>
      </c>
      <c r="R36" s="18">
        <v>115.99</v>
      </c>
    </row>
    <row r="37" spans="2:18" x14ac:dyDescent="0.35">
      <c r="B37" s="45" t="s">
        <v>236</v>
      </c>
      <c r="C37" s="45" t="s">
        <v>46</v>
      </c>
      <c r="D37" s="45" t="s">
        <v>241</v>
      </c>
      <c r="E37" s="45">
        <v>12.87</v>
      </c>
      <c r="F37" s="45">
        <v>8.5299999999999994</v>
      </c>
      <c r="G37" s="45">
        <v>11.89</v>
      </c>
      <c r="H37" s="45">
        <v>26.43</v>
      </c>
      <c r="I37" s="45">
        <v>22.7</v>
      </c>
      <c r="J37" s="45">
        <v>0</v>
      </c>
      <c r="K37" s="45">
        <v>70.540000000000006</v>
      </c>
      <c r="O37" t="s">
        <v>109</v>
      </c>
      <c r="P37" s="18">
        <v>28.18</v>
      </c>
      <c r="Q37" s="18">
        <v>49.849374999999995</v>
      </c>
      <c r="R37" s="18">
        <v>101.84</v>
      </c>
    </row>
    <row r="38" spans="2:18" x14ac:dyDescent="0.35">
      <c r="B38" s="45" t="s">
        <v>236</v>
      </c>
      <c r="C38" s="45" t="s">
        <v>46</v>
      </c>
      <c r="D38" s="45" t="s">
        <v>242</v>
      </c>
      <c r="E38" s="45">
        <v>12.46</v>
      </c>
      <c r="F38" s="45">
        <v>38.65</v>
      </c>
      <c r="G38" s="45">
        <v>11.89</v>
      </c>
      <c r="H38" s="45">
        <v>26.43</v>
      </c>
      <c r="I38" s="45">
        <v>22.7</v>
      </c>
      <c r="J38" s="45">
        <v>0</v>
      </c>
      <c r="K38" s="45">
        <v>100.25</v>
      </c>
      <c r="O38" t="s">
        <v>112</v>
      </c>
      <c r="P38" s="18">
        <v>33.94</v>
      </c>
      <c r="Q38" s="18">
        <v>98.924821428571448</v>
      </c>
      <c r="R38" s="18">
        <v>274.57</v>
      </c>
    </row>
    <row r="39" spans="2:18" x14ac:dyDescent="0.35">
      <c r="B39" s="45" t="s">
        <v>273</v>
      </c>
      <c r="C39" s="45" t="s">
        <v>46</v>
      </c>
      <c r="D39" s="45" t="s">
        <v>275</v>
      </c>
      <c r="E39" s="45">
        <v>8.9700000000000006</v>
      </c>
      <c r="F39" s="45">
        <v>14.97</v>
      </c>
      <c r="G39" s="45">
        <v>12.61</v>
      </c>
      <c r="H39" s="45">
        <v>28.02</v>
      </c>
      <c r="I39" s="45">
        <v>22.7</v>
      </c>
      <c r="J39" s="45">
        <v>0</v>
      </c>
      <c r="K39" s="45">
        <v>74.67</v>
      </c>
      <c r="O39" t="s">
        <v>114</v>
      </c>
      <c r="P39" s="18">
        <v>29.18</v>
      </c>
      <c r="Q39" s="18">
        <v>93.898636363636356</v>
      </c>
      <c r="R39" s="18">
        <v>896</v>
      </c>
    </row>
    <row r="40" spans="2:18" x14ac:dyDescent="0.35">
      <c r="B40" s="45" t="s">
        <v>301</v>
      </c>
      <c r="C40" s="45" t="s">
        <v>46</v>
      </c>
      <c r="D40" s="45" t="s">
        <v>303</v>
      </c>
      <c r="E40" s="45">
        <v>27.28</v>
      </c>
      <c r="F40" s="45">
        <v>8.69</v>
      </c>
      <c r="G40" s="45">
        <v>11.89</v>
      </c>
      <c r="H40" s="45">
        <v>29.66</v>
      </c>
      <c r="I40" s="45">
        <v>25.47</v>
      </c>
      <c r="J40" s="45">
        <v>0</v>
      </c>
      <c r="K40" s="45">
        <v>91.1</v>
      </c>
      <c r="O40" t="s">
        <v>324</v>
      </c>
      <c r="P40" s="18">
        <v>28.18</v>
      </c>
      <c r="Q40" s="18">
        <v>96.148776371307989</v>
      </c>
      <c r="R40" s="18">
        <v>896</v>
      </c>
    </row>
    <row r="41" spans="2:18" x14ac:dyDescent="0.35">
      <c r="B41" s="45" t="s">
        <v>301</v>
      </c>
      <c r="C41" s="45" t="s">
        <v>46</v>
      </c>
      <c r="D41" s="45" t="s">
        <v>306</v>
      </c>
      <c r="E41" s="45">
        <v>50.34</v>
      </c>
      <c r="F41" s="45">
        <v>19.34</v>
      </c>
      <c r="G41" s="45">
        <v>11.89</v>
      </c>
      <c r="H41" s="45">
        <v>39.58</v>
      </c>
      <c r="I41" s="45">
        <v>3.4</v>
      </c>
      <c r="J41" s="45">
        <v>0</v>
      </c>
      <c r="K41" s="45">
        <v>112.66</v>
      </c>
    </row>
    <row r="42" spans="2:18" x14ac:dyDescent="0.35">
      <c r="B42" s="45" t="s">
        <v>165</v>
      </c>
      <c r="C42" s="45" t="s">
        <v>169</v>
      </c>
      <c r="D42" s="45" t="s">
        <v>170</v>
      </c>
      <c r="E42" s="45">
        <v>45.26</v>
      </c>
      <c r="F42" s="45">
        <v>1.69</v>
      </c>
      <c r="G42" s="45">
        <v>50</v>
      </c>
      <c r="H42" s="45">
        <v>111.11</v>
      </c>
      <c r="I42" s="45">
        <v>0</v>
      </c>
      <c r="J42" s="45">
        <v>0</v>
      </c>
      <c r="K42" s="45">
        <v>158.07</v>
      </c>
    </row>
    <row r="43" spans="2:18" x14ac:dyDescent="0.35">
      <c r="B43" s="45" t="s">
        <v>250</v>
      </c>
      <c r="C43" s="45" t="s">
        <v>169</v>
      </c>
      <c r="D43" s="45" t="s">
        <v>255</v>
      </c>
      <c r="E43" s="45">
        <v>30.28</v>
      </c>
      <c r="F43" s="45">
        <v>36.75</v>
      </c>
      <c r="G43" s="45">
        <v>50</v>
      </c>
      <c r="H43" s="45">
        <v>111.11</v>
      </c>
      <c r="I43" s="45">
        <v>0</v>
      </c>
      <c r="J43" s="45">
        <v>0</v>
      </c>
      <c r="K43" s="45">
        <v>178.14</v>
      </c>
    </row>
    <row r="44" spans="2:18" x14ac:dyDescent="0.35">
      <c r="B44" s="45" t="s">
        <v>250</v>
      </c>
      <c r="C44" s="45" t="s">
        <v>169</v>
      </c>
      <c r="D44" s="45" t="s">
        <v>256</v>
      </c>
      <c r="E44" s="45">
        <v>75.69</v>
      </c>
      <c r="F44" s="45">
        <v>22.59</v>
      </c>
      <c r="G44" s="45">
        <v>50</v>
      </c>
      <c r="H44" s="45">
        <v>111.11</v>
      </c>
      <c r="I44" s="45">
        <v>0</v>
      </c>
      <c r="J44" s="45">
        <v>0</v>
      </c>
      <c r="K44" s="45">
        <v>209.39</v>
      </c>
    </row>
    <row r="45" spans="2:18" x14ac:dyDescent="0.35">
      <c r="B45" s="45" t="s">
        <v>250</v>
      </c>
      <c r="C45" s="45" t="s">
        <v>169</v>
      </c>
      <c r="D45" s="45" t="s">
        <v>257</v>
      </c>
      <c r="E45" s="45">
        <v>83.26</v>
      </c>
      <c r="F45" s="45">
        <v>42.66</v>
      </c>
      <c r="G45" s="45">
        <v>50</v>
      </c>
      <c r="H45" s="45">
        <v>111.11</v>
      </c>
      <c r="I45" s="45">
        <v>0</v>
      </c>
      <c r="J45" s="45">
        <v>0</v>
      </c>
      <c r="K45" s="45">
        <v>237.03</v>
      </c>
    </row>
    <row r="46" spans="2:18" x14ac:dyDescent="0.35">
      <c r="B46" s="45" t="s">
        <v>111</v>
      </c>
      <c r="C46" s="45" t="s">
        <v>119</v>
      </c>
      <c r="D46" s="45" t="s">
        <v>120</v>
      </c>
      <c r="E46" s="45">
        <v>11.1</v>
      </c>
      <c r="F46" s="45">
        <v>5.3</v>
      </c>
      <c r="G46" s="45">
        <v>10.92</v>
      </c>
      <c r="H46" s="45">
        <v>18.38</v>
      </c>
      <c r="I46" s="45">
        <v>10.199999999999999</v>
      </c>
      <c r="J46" s="45">
        <v>0</v>
      </c>
      <c r="K46" s="45">
        <v>44.98</v>
      </c>
    </row>
    <row r="47" spans="2:18" x14ac:dyDescent="0.35">
      <c r="B47" s="45" t="s">
        <v>111</v>
      </c>
      <c r="C47" s="45" t="s">
        <v>119</v>
      </c>
      <c r="D47" s="45" t="s">
        <v>125</v>
      </c>
      <c r="E47" s="45">
        <v>28.13</v>
      </c>
      <c r="F47" s="45">
        <v>14.22</v>
      </c>
      <c r="G47" s="45">
        <v>10.92</v>
      </c>
      <c r="H47" s="45">
        <v>22.91</v>
      </c>
      <c r="I47" s="45">
        <v>5.09</v>
      </c>
      <c r="J47" s="45">
        <v>0</v>
      </c>
      <c r="K47" s="45">
        <v>70.34</v>
      </c>
    </row>
    <row r="48" spans="2:18" x14ac:dyDescent="0.35">
      <c r="B48" s="45" t="s">
        <v>161</v>
      </c>
      <c r="C48" s="45" t="s">
        <v>119</v>
      </c>
      <c r="D48" s="45" t="s">
        <v>163</v>
      </c>
      <c r="E48" s="45">
        <v>3.01</v>
      </c>
      <c r="F48" s="45">
        <v>46.27</v>
      </c>
      <c r="G48" s="45">
        <v>27.3</v>
      </c>
      <c r="H48" s="45">
        <v>47.06</v>
      </c>
      <c r="I48" s="45">
        <v>10.45</v>
      </c>
      <c r="J48" s="45">
        <v>0</v>
      </c>
      <c r="K48" s="45">
        <v>106.79</v>
      </c>
    </row>
    <row r="49" spans="2:11" x14ac:dyDescent="0.35">
      <c r="B49" s="45" t="s">
        <v>176</v>
      </c>
      <c r="C49" s="45" t="s">
        <v>119</v>
      </c>
      <c r="D49" s="45" t="s">
        <v>177</v>
      </c>
      <c r="E49" s="45">
        <v>5.44</v>
      </c>
      <c r="F49" s="45">
        <v>5.51</v>
      </c>
      <c r="G49" s="45">
        <v>10.92</v>
      </c>
      <c r="H49" s="45">
        <v>18.89</v>
      </c>
      <c r="I49" s="45">
        <v>10.48</v>
      </c>
      <c r="J49" s="45">
        <v>0</v>
      </c>
      <c r="K49" s="45">
        <v>40.32</v>
      </c>
    </row>
    <row r="50" spans="2:11" x14ac:dyDescent="0.35">
      <c r="B50" s="45" t="s">
        <v>176</v>
      </c>
      <c r="C50" s="45" t="s">
        <v>119</v>
      </c>
      <c r="D50" s="45" t="s">
        <v>178</v>
      </c>
      <c r="E50" s="45">
        <v>7.78</v>
      </c>
      <c r="F50" s="45">
        <v>5.73</v>
      </c>
      <c r="G50" s="45">
        <v>10.92</v>
      </c>
      <c r="H50" s="45">
        <v>18.29</v>
      </c>
      <c r="I50" s="45">
        <v>10.15</v>
      </c>
      <c r="J50" s="45">
        <v>0</v>
      </c>
      <c r="K50" s="45">
        <v>41.95</v>
      </c>
    </row>
    <row r="51" spans="2:11" x14ac:dyDescent="0.35">
      <c r="B51" s="45" t="s">
        <v>176</v>
      </c>
      <c r="C51" s="45" t="s">
        <v>119</v>
      </c>
      <c r="D51" s="45" t="s">
        <v>179</v>
      </c>
      <c r="E51" s="45">
        <v>7.81</v>
      </c>
      <c r="F51" s="45">
        <v>5.28</v>
      </c>
      <c r="G51" s="45">
        <v>10.92</v>
      </c>
      <c r="H51" s="45">
        <v>21.62</v>
      </c>
      <c r="I51" s="45">
        <v>12</v>
      </c>
      <c r="J51" s="45">
        <v>0</v>
      </c>
      <c r="K51" s="45">
        <v>46.71</v>
      </c>
    </row>
    <row r="52" spans="2:11" x14ac:dyDescent="0.35">
      <c r="B52" s="45" t="s">
        <v>180</v>
      </c>
      <c r="C52" s="45" t="s">
        <v>119</v>
      </c>
      <c r="D52" s="45" t="s">
        <v>183</v>
      </c>
      <c r="E52" s="45">
        <v>9.7799999999999994</v>
      </c>
      <c r="F52" s="45">
        <v>8.41</v>
      </c>
      <c r="G52" s="45">
        <v>34.119999999999997</v>
      </c>
      <c r="H52" s="45">
        <v>58.23</v>
      </c>
      <c r="I52" s="45">
        <v>10.34</v>
      </c>
      <c r="J52" s="45">
        <v>0</v>
      </c>
      <c r="K52" s="45">
        <v>86.76</v>
      </c>
    </row>
    <row r="53" spans="2:11" x14ac:dyDescent="0.35">
      <c r="B53" s="45" t="s">
        <v>180</v>
      </c>
      <c r="C53" s="45" t="s">
        <v>119</v>
      </c>
      <c r="D53" s="45" t="s">
        <v>184</v>
      </c>
      <c r="E53" s="45">
        <v>12.91</v>
      </c>
      <c r="F53" s="45">
        <v>11.36</v>
      </c>
      <c r="G53" s="45">
        <v>34.119999999999997</v>
      </c>
      <c r="H53" s="45">
        <v>60.82</v>
      </c>
      <c r="I53" s="45">
        <v>10.8</v>
      </c>
      <c r="J53" s="45">
        <v>0</v>
      </c>
      <c r="K53" s="45">
        <v>95.89</v>
      </c>
    </row>
    <row r="54" spans="2:11" x14ac:dyDescent="0.35">
      <c r="B54" s="45" t="s">
        <v>189</v>
      </c>
      <c r="C54" s="45" t="s">
        <v>119</v>
      </c>
      <c r="D54" s="45" t="s">
        <v>191</v>
      </c>
      <c r="E54" s="45">
        <v>12.93</v>
      </c>
      <c r="F54" s="45">
        <v>7.7</v>
      </c>
      <c r="G54" s="45">
        <v>34.119999999999997</v>
      </c>
      <c r="H54" s="45">
        <v>61.04</v>
      </c>
      <c r="I54" s="45">
        <v>10.84</v>
      </c>
      <c r="J54" s="45">
        <v>0</v>
      </c>
      <c r="K54" s="45">
        <v>92.52</v>
      </c>
    </row>
    <row r="55" spans="2:11" x14ac:dyDescent="0.35">
      <c r="B55" s="45" t="s">
        <v>198</v>
      </c>
      <c r="C55" s="45" t="s">
        <v>119</v>
      </c>
      <c r="D55" s="45" t="s">
        <v>204</v>
      </c>
      <c r="E55" s="45">
        <v>6.88</v>
      </c>
      <c r="F55" s="45">
        <v>6.99</v>
      </c>
      <c r="G55" s="45">
        <v>27.3</v>
      </c>
      <c r="H55" s="45">
        <v>45.5</v>
      </c>
      <c r="I55" s="45">
        <v>10.1</v>
      </c>
      <c r="J55" s="45">
        <v>0</v>
      </c>
      <c r="K55" s="45">
        <v>69.47</v>
      </c>
    </row>
    <row r="56" spans="2:11" x14ac:dyDescent="0.35">
      <c r="B56" s="45" t="s">
        <v>198</v>
      </c>
      <c r="C56" s="45" t="s">
        <v>119</v>
      </c>
      <c r="D56" s="45" t="s">
        <v>223</v>
      </c>
      <c r="E56" s="45">
        <v>10.36</v>
      </c>
      <c r="F56" s="45">
        <v>11.11</v>
      </c>
      <c r="G56" s="45">
        <v>27.3</v>
      </c>
      <c r="H56" s="45">
        <v>73.98</v>
      </c>
      <c r="I56" s="45">
        <v>16.420000000000002</v>
      </c>
      <c r="J56" s="45">
        <v>0</v>
      </c>
      <c r="K56" s="45">
        <v>111.87</v>
      </c>
    </row>
    <row r="57" spans="2:11" x14ac:dyDescent="0.35">
      <c r="B57" s="45" t="s">
        <v>273</v>
      </c>
      <c r="C57" s="45" t="s">
        <v>119</v>
      </c>
      <c r="D57" s="45" t="s">
        <v>277</v>
      </c>
      <c r="E57" s="45">
        <v>6.53</v>
      </c>
      <c r="F57" s="45">
        <v>13.49</v>
      </c>
      <c r="G57" s="45">
        <v>31.05</v>
      </c>
      <c r="H57" s="45">
        <v>53.53</v>
      </c>
      <c r="I57" s="45">
        <v>10.45</v>
      </c>
      <c r="J57" s="45">
        <v>0</v>
      </c>
      <c r="K57" s="45">
        <v>84</v>
      </c>
    </row>
    <row r="58" spans="2:11" x14ac:dyDescent="0.35">
      <c r="B58" s="45" t="s">
        <v>278</v>
      </c>
      <c r="C58" s="45" t="s">
        <v>119</v>
      </c>
      <c r="D58" s="45" t="s">
        <v>280</v>
      </c>
      <c r="E58" s="45">
        <v>12.34</v>
      </c>
      <c r="F58" s="45">
        <v>6.96</v>
      </c>
      <c r="G58" s="45">
        <v>10.92</v>
      </c>
      <c r="H58" s="45">
        <v>19.190000000000001</v>
      </c>
      <c r="I58" s="45">
        <v>10.65</v>
      </c>
      <c r="J58" s="45">
        <v>0</v>
      </c>
      <c r="K58" s="45">
        <v>49.13</v>
      </c>
    </row>
    <row r="59" spans="2:11" x14ac:dyDescent="0.35">
      <c r="B59" s="45" t="s">
        <v>278</v>
      </c>
      <c r="C59" s="45" t="s">
        <v>119</v>
      </c>
      <c r="D59" s="45" t="s">
        <v>281</v>
      </c>
      <c r="E59" s="45">
        <v>16.53</v>
      </c>
      <c r="F59" s="45">
        <v>18.53</v>
      </c>
      <c r="G59" s="45">
        <v>10.92</v>
      </c>
      <c r="H59" s="45">
        <v>27.3</v>
      </c>
      <c r="I59" s="45">
        <v>15.15</v>
      </c>
      <c r="J59" s="45">
        <v>0</v>
      </c>
      <c r="K59" s="45">
        <v>77.5</v>
      </c>
    </row>
    <row r="60" spans="2:11" x14ac:dyDescent="0.35">
      <c r="B60" s="45" t="s">
        <v>278</v>
      </c>
      <c r="C60" s="45" t="s">
        <v>119</v>
      </c>
      <c r="D60" s="45" t="s">
        <v>282</v>
      </c>
      <c r="E60" s="45">
        <v>36.409999999999997</v>
      </c>
      <c r="F60" s="45">
        <v>8.6999999999999993</v>
      </c>
      <c r="G60" s="45">
        <v>10.92</v>
      </c>
      <c r="H60" s="45">
        <v>26.44</v>
      </c>
      <c r="I60" s="45">
        <v>14.67</v>
      </c>
      <c r="J60" s="45">
        <v>0</v>
      </c>
      <c r="K60" s="45">
        <v>86.22</v>
      </c>
    </row>
    <row r="61" spans="2:11" x14ac:dyDescent="0.35">
      <c r="B61" s="45" t="s">
        <v>283</v>
      </c>
      <c r="C61" s="45" t="s">
        <v>119</v>
      </c>
      <c r="D61" s="45" t="s">
        <v>285</v>
      </c>
      <c r="E61" s="45">
        <v>11.17</v>
      </c>
      <c r="F61" s="45">
        <v>11.21</v>
      </c>
      <c r="G61" s="45">
        <v>10.92</v>
      </c>
      <c r="H61" s="45">
        <v>18.829999999999998</v>
      </c>
      <c r="I61" s="45">
        <v>10.45</v>
      </c>
      <c r="J61" s="45">
        <v>0</v>
      </c>
      <c r="K61" s="45">
        <v>51.66</v>
      </c>
    </row>
    <row r="62" spans="2:11" x14ac:dyDescent="0.35">
      <c r="B62" s="45" t="s">
        <v>283</v>
      </c>
      <c r="C62" s="45" t="s">
        <v>119</v>
      </c>
      <c r="D62" s="45" t="s">
        <v>287</v>
      </c>
      <c r="E62" s="45">
        <v>23.59</v>
      </c>
      <c r="F62" s="45">
        <v>16.71</v>
      </c>
      <c r="G62" s="45">
        <v>10.92</v>
      </c>
      <c r="H62" s="45">
        <v>24.82</v>
      </c>
      <c r="I62" s="45">
        <v>13.77</v>
      </c>
      <c r="J62" s="45">
        <v>0</v>
      </c>
      <c r="K62" s="45">
        <v>78.89</v>
      </c>
    </row>
    <row r="63" spans="2:11" x14ac:dyDescent="0.35">
      <c r="B63" s="45" t="s">
        <v>290</v>
      </c>
      <c r="C63" s="45" t="s">
        <v>119</v>
      </c>
      <c r="D63" s="45" t="s">
        <v>292</v>
      </c>
      <c r="E63" s="45">
        <v>11.77</v>
      </c>
      <c r="F63" s="45">
        <v>4.8</v>
      </c>
      <c r="G63" s="45">
        <v>27.3</v>
      </c>
      <c r="H63" s="45">
        <v>42.65</v>
      </c>
      <c r="I63" s="45">
        <v>9.4700000000000006</v>
      </c>
      <c r="J63" s="45">
        <v>0</v>
      </c>
      <c r="K63" s="45">
        <v>68.69</v>
      </c>
    </row>
    <row r="64" spans="2:11" x14ac:dyDescent="0.35">
      <c r="B64" s="45" t="s">
        <v>290</v>
      </c>
      <c r="C64" s="45" t="s">
        <v>119</v>
      </c>
      <c r="D64" s="45" t="s">
        <v>292</v>
      </c>
      <c r="E64" s="45">
        <v>8.9499999999999993</v>
      </c>
      <c r="F64" s="45">
        <v>6</v>
      </c>
      <c r="G64" s="45">
        <v>27.3</v>
      </c>
      <c r="H64" s="45">
        <v>45.88</v>
      </c>
      <c r="I64" s="45">
        <v>10.18</v>
      </c>
      <c r="J64" s="45">
        <v>0</v>
      </c>
      <c r="K64" s="45">
        <v>71</v>
      </c>
    </row>
    <row r="65" spans="2:11" x14ac:dyDescent="0.35">
      <c r="B65" s="45" t="s">
        <v>290</v>
      </c>
      <c r="C65" s="45" t="s">
        <v>119</v>
      </c>
      <c r="D65" s="45" t="s">
        <v>292</v>
      </c>
      <c r="E65" s="45">
        <v>11.36</v>
      </c>
      <c r="F65" s="45">
        <v>6.67</v>
      </c>
      <c r="G65" s="45">
        <v>27.3</v>
      </c>
      <c r="H65" s="45">
        <v>47.06</v>
      </c>
      <c r="I65" s="45">
        <v>10.45</v>
      </c>
      <c r="J65" s="45">
        <v>0</v>
      </c>
      <c r="K65" s="45">
        <v>75.540000000000006</v>
      </c>
    </row>
    <row r="66" spans="2:11" x14ac:dyDescent="0.35">
      <c r="B66" s="45" t="s">
        <v>290</v>
      </c>
      <c r="C66" s="45" t="s">
        <v>119</v>
      </c>
      <c r="D66" s="45" t="s">
        <v>295</v>
      </c>
      <c r="E66" s="45">
        <v>16.95</v>
      </c>
      <c r="F66" s="45">
        <v>7.5</v>
      </c>
      <c r="G66" s="45">
        <v>27.3</v>
      </c>
      <c r="H66" s="45">
        <v>68.239999999999995</v>
      </c>
      <c r="I66" s="45">
        <v>15.15</v>
      </c>
      <c r="J66" s="45">
        <v>0</v>
      </c>
      <c r="K66" s="45">
        <v>107.85</v>
      </c>
    </row>
    <row r="67" spans="2:11" x14ac:dyDescent="0.35">
      <c r="B67" s="45" t="s">
        <v>290</v>
      </c>
      <c r="C67" s="45" t="s">
        <v>119</v>
      </c>
      <c r="D67" s="45" t="s">
        <v>296</v>
      </c>
      <c r="E67" s="45">
        <v>21.4</v>
      </c>
      <c r="F67" s="45">
        <v>9.83</v>
      </c>
      <c r="G67" s="45">
        <v>27.3</v>
      </c>
      <c r="H67" s="45">
        <v>66.58</v>
      </c>
      <c r="I67" s="45">
        <v>14.78</v>
      </c>
      <c r="J67" s="45">
        <v>0</v>
      </c>
      <c r="K67" s="45">
        <v>112.59</v>
      </c>
    </row>
    <row r="68" spans="2:11" x14ac:dyDescent="0.35">
      <c r="B68" s="45" t="s">
        <v>290</v>
      </c>
      <c r="C68" s="45" t="s">
        <v>119</v>
      </c>
      <c r="D68" s="45" t="s">
        <v>296</v>
      </c>
      <c r="E68" s="45">
        <v>18.84</v>
      </c>
      <c r="F68" s="45">
        <v>7.99</v>
      </c>
      <c r="G68" s="45">
        <v>27.3</v>
      </c>
      <c r="H68" s="45">
        <v>71.83</v>
      </c>
      <c r="I68" s="45">
        <v>15.94</v>
      </c>
      <c r="J68" s="45">
        <v>0</v>
      </c>
      <c r="K68" s="45">
        <v>114.61</v>
      </c>
    </row>
    <row r="69" spans="2:11" x14ac:dyDescent="0.35">
      <c r="B69" s="45" t="s">
        <v>301</v>
      </c>
      <c r="C69" s="45" t="s">
        <v>119</v>
      </c>
      <c r="D69" s="45" t="s">
        <v>302</v>
      </c>
      <c r="E69" s="45">
        <v>11.14</v>
      </c>
      <c r="F69" s="45">
        <v>6.59</v>
      </c>
      <c r="G69" s="45">
        <v>26.63</v>
      </c>
      <c r="H69" s="45">
        <v>56.04</v>
      </c>
      <c r="I69" s="45">
        <v>12.75</v>
      </c>
      <c r="J69" s="45">
        <v>0</v>
      </c>
      <c r="K69" s="45">
        <v>86.51</v>
      </c>
    </row>
    <row r="70" spans="2:11" x14ac:dyDescent="0.35">
      <c r="B70" s="45" t="s">
        <v>301</v>
      </c>
      <c r="C70" s="45" t="s">
        <v>119</v>
      </c>
      <c r="D70" s="45" t="s">
        <v>305</v>
      </c>
      <c r="E70" s="45">
        <v>32.96</v>
      </c>
      <c r="F70" s="45">
        <v>12.87</v>
      </c>
      <c r="G70" s="45">
        <v>26.63</v>
      </c>
      <c r="H70" s="45">
        <v>64.959999999999994</v>
      </c>
      <c r="I70" s="45">
        <v>1.48</v>
      </c>
      <c r="J70" s="45">
        <v>0</v>
      </c>
      <c r="K70" s="45">
        <v>112.27</v>
      </c>
    </row>
    <row r="71" spans="2:11" x14ac:dyDescent="0.35">
      <c r="B71" s="45" t="s">
        <v>301</v>
      </c>
      <c r="C71" s="45" t="s">
        <v>119</v>
      </c>
      <c r="D71" s="45" t="s">
        <v>309</v>
      </c>
      <c r="E71" s="45">
        <v>21.32</v>
      </c>
      <c r="F71" s="45">
        <v>9.09</v>
      </c>
      <c r="G71" s="45">
        <v>26.63</v>
      </c>
      <c r="H71" s="45">
        <v>86.91</v>
      </c>
      <c r="I71" s="45">
        <v>19.77</v>
      </c>
      <c r="J71" s="45">
        <v>0</v>
      </c>
      <c r="K71" s="45">
        <v>137.09</v>
      </c>
    </row>
    <row r="72" spans="2:11" x14ac:dyDescent="0.35">
      <c r="B72" s="45" t="s">
        <v>111</v>
      </c>
      <c r="C72" s="45" t="s">
        <v>122</v>
      </c>
      <c r="D72" s="45" t="s">
        <v>123</v>
      </c>
      <c r="E72" s="45">
        <v>45.2</v>
      </c>
      <c r="F72" s="45">
        <v>16.63</v>
      </c>
      <c r="G72" s="45">
        <v>0</v>
      </c>
      <c r="H72" s="45">
        <v>0</v>
      </c>
      <c r="I72" s="45">
        <v>0</v>
      </c>
      <c r="J72" s="45">
        <v>0</v>
      </c>
      <c r="K72" s="45">
        <v>61.83</v>
      </c>
    </row>
    <row r="73" spans="2:11" x14ac:dyDescent="0.35">
      <c r="B73" s="45" t="s">
        <v>111</v>
      </c>
      <c r="C73" s="45" t="s">
        <v>122</v>
      </c>
      <c r="D73" s="45" t="s">
        <v>135</v>
      </c>
      <c r="E73" s="45">
        <v>68.349999999999994</v>
      </c>
      <c r="F73" s="45">
        <v>25.19</v>
      </c>
      <c r="G73" s="45">
        <v>0</v>
      </c>
      <c r="H73" s="45">
        <v>0</v>
      </c>
      <c r="I73" s="45">
        <v>0</v>
      </c>
      <c r="J73" s="45">
        <v>0</v>
      </c>
      <c r="K73" s="45">
        <v>93.54</v>
      </c>
    </row>
    <row r="74" spans="2:11" x14ac:dyDescent="0.35">
      <c r="B74" s="45" t="s">
        <v>198</v>
      </c>
      <c r="C74" s="45" t="s">
        <v>122</v>
      </c>
      <c r="D74" s="45" t="s">
        <v>203</v>
      </c>
      <c r="E74" s="45">
        <v>50.17</v>
      </c>
      <c r="F74" s="45">
        <v>17.96</v>
      </c>
      <c r="G74" s="45">
        <v>0</v>
      </c>
      <c r="H74" s="45">
        <v>0</v>
      </c>
      <c r="I74" s="45">
        <v>0</v>
      </c>
      <c r="J74" s="45">
        <v>0</v>
      </c>
      <c r="K74" s="45">
        <v>68.13</v>
      </c>
    </row>
    <row r="75" spans="2:11" x14ac:dyDescent="0.35">
      <c r="B75" s="45" t="s">
        <v>198</v>
      </c>
      <c r="C75" s="45" t="s">
        <v>122</v>
      </c>
      <c r="D75" s="45" t="s">
        <v>221</v>
      </c>
      <c r="E75" s="45">
        <v>82.27</v>
      </c>
      <c r="F75" s="45">
        <v>21.25</v>
      </c>
      <c r="G75" s="45">
        <v>0</v>
      </c>
      <c r="H75" s="45">
        <v>0</v>
      </c>
      <c r="I75" s="45">
        <v>0</v>
      </c>
      <c r="J75" s="45">
        <v>0</v>
      </c>
      <c r="K75" s="45">
        <v>103.52</v>
      </c>
    </row>
    <row r="76" spans="2:11" x14ac:dyDescent="0.35">
      <c r="B76" s="45" t="s">
        <v>198</v>
      </c>
      <c r="C76" s="45" t="s">
        <v>122</v>
      </c>
      <c r="D76" s="45" t="s">
        <v>227</v>
      </c>
      <c r="E76" s="45">
        <v>113.04</v>
      </c>
      <c r="F76" s="45">
        <v>23.02</v>
      </c>
      <c r="G76" s="45">
        <v>0</v>
      </c>
      <c r="H76" s="45">
        <v>0</v>
      </c>
      <c r="I76" s="45">
        <v>0</v>
      </c>
      <c r="J76" s="45">
        <v>0</v>
      </c>
      <c r="K76" s="45">
        <v>136.06</v>
      </c>
    </row>
    <row r="77" spans="2:11" x14ac:dyDescent="0.35">
      <c r="B77" s="45" t="s">
        <v>198</v>
      </c>
      <c r="C77" s="45" t="s">
        <v>122</v>
      </c>
      <c r="D77" s="45" t="s">
        <v>228</v>
      </c>
      <c r="E77" s="45">
        <v>126.42</v>
      </c>
      <c r="F77" s="45">
        <v>25.38</v>
      </c>
      <c r="G77" s="45">
        <v>0</v>
      </c>
      <c r="H77" s="45">
        <v>0</v>
      </c>
      <c r="I77" s="45">
        <v>0</v>
      </c>
      <c r="J77" s="45">
        <v>0</v>
      </c>
      <c r="K77" s="45">
        <v>151.80000000000001</v>
      </c>
    </row>
    <row r="78" spans="2:11" x14ac:dyDescent="0.35">
      <c r="B78" s="45" t="s">
        <v>111</v>
      </c>
      <c r="C78" s="45" t="s">
        <v>126</v>
      </c>
      <c r="D78" s="45" t="s">
        <v>127</v>
      </c>
      <c r="E78" s="45">
        <v>62.25</v>
      </c>
      <c r="F78" s="45">
        <v>8.33</v>
      </c>
      <c r="G78" s="45">
        <v>0</v>
      </c>
      <c r="H78" s="45">
        <v>0</v>
      </c>
      <c r="I78" s="45">
        <v>0</v>
      </c>
      <c r="J78" s="45">
        <v>0</v>
      </c>
      <c r="K78" s="45">
        <v>70.58</v>
      </c>
    </row>
    <row r="79" spans="2:11" x14ac:dyDescent="0.35">
      <c r="B79" s="45" t="s">
        <v>111</v>
      </c>
      <c r="C79" s="45" t="s">
        <v>126</v>
      </c>
      <c r="D79" s="45" t="s">
        <v>130</v>
      </c>
      <c r="E79" s="45">
        <v>81.849999999999994</v>
      </c>
      <c r="F79" s="45">
        <v>5.35</v>
      </c>
      <c r="G79" s="45">
        <v>0</v>
      </c>
      <c r="H79" s="45">
        <v>0</v>
      </c>
      <c r="I79" s="45">
        <v>0</v>
      </c>
      <c r="J79" s="45">
        <v>0</v>
      </c>
      <c r="K79" s="45">
        <v>87.2</v>
      </c>
    </row>
    <row r="80" spans="2:11" x14ac:dyDescent="0.35">
      <c r="B80" s="45" t="s">
        <v>111</v>
      </c>
      <c r="C80" s="45" t="s">
        <v>126</v>
      </c>
      <c r="D80" s="45" t="s">
        <v>133</v>
      </c>
      <c r="E80" s="45">
        <v>84.28</v>
      </c>
      <c r="F80" s="45">
        <v>5.93</v>
      </c>
      <c r="G80" s="45">
        <v>0</v>
      </c>
      <c r="H80" s="45">
        <v>0</v>
      </c>
      <c r="I80" s="45">
        <v>0</v>
      </c>
      <c r="J80" s="45">
        <v>0</v>
      </c>
      <c r="K80" s="45">
        <v>90.21</v>
      </c>
    </row>
    <row r="81" spans="2:11" x14ac:dyDescent="0.35">
      <c r="B81" s="45" t="s">
        <v>111</v>
      </c>
      <c r="C81" s="45" t="s">
        <v>126</v>
      </c>
      <c r="D81" s="45" t="s">
        <v>134</v>
      </c>
      <c r="E81" s="45">
        <v>66.099999999999994</v>
      </c>
      <c r="F81" s="45">
        <v>24.42</v>
      </c>
      <c r="G81" s="45">
        <v>0</v>
      </c>
      <c r="H81" s="45">
        <v>0</v>
      </c>
      <c r="I81" s="45">
        <v>0</v>
      </c>
      <c r="J81" s="45">
        <v>0</v>
      </c>
      <c r="K81" s="45">
        <v>90.52</v>
      </c>
    </row>
    <row r="82" spans="2:11" x14ac:dyDescent="0.35">
      <c r="B82" s="45" t="s">
        <v>111</v>
      </c>
      <c r="C82" s="45" t="s">
        <v>126</v>
      </c>
      <c r="D82" s="45" t="s">
        <v>137</v>
      </c>
      <c r="E82" s="45">
        <v>93.2</v>
      </c>
      <c r="F82" s="45">
        <v>7.57</v>
      </c>
      <c r="G82" s="45">
        <v>0</v>
      </c>
      <c r="H82" s="45">
        <v>0</v>
      </c>
      <c r="I82" s="45">
        <v>0</v>
      </c>
      <c r="J82" s="45">
        <v>0</v>
      </c>
      <c r="K82" s="45">
        <v>100.77</v>
      </c>
    </row>
    <row r="83" spans="2:11" x14ac:dyDescent="0.35">
      <c r="B83" s="45" t="s">
        <v>111</v>
      </c>
      <c r="C83" s="45" t="s">
        <v>126</v>
      </c>
      <c r="D83" s="45" t="s">
        <v>143</v>
      </c>
      <c r="E83" s="45">
        <v>95.49</v>
      </c>
      <c r="F83" s="45">
        <v>22.24</v>
      </c>
      <c r="G83" s="45">
        <v>0</v>
      </c>
      <c r="H83" s="45">
        <v>0</v>
      </c>
      <c r="I83" s="45">
        <v>0</v>
      </c>
      <c r="J83" s="45">
        <v>0</v>
      </c>
      <c r="K83" s="45">
        <v>117.72</v>
      </c>
    </row>
    <row r="84" spans="2:11" x14ac:dyDescent="0.35">
      <c r="B84" s="45" t="s">
        <v>111</v>
      </c>
      <c r="C84" s="45" t="s">
        <v>126</v>
      </c>
      <c r="D84" s="45" t="s">
        <v>147</v>
      </c>
      <c r="E84" s="45">
        <v>105.28</v>
      </c>
      <c r="F84" s="45">
        <v>23.4</v>
      </c>
      <c r="G84" s="45">
        <v>0</v>
      </c>
      <c r="H84" s="45">
        <v>0</v>
      </c>
      <c r="I84" s="45">
        <v>0</v>
      </c>
      <c r="J84" s="45">
        <v>0</v>
      </c>
      <c r="K84" s="45">
        <v>128.66999999999999</v>
      </c>
    </row>
    <row r="85" spans="2:11" x14ac:dyDescent="0.35">
      <c r="B85" s="45" t="s">
        <v>165</v>
      </c>
      <c r="C85" s="45" t="s">
        <v>126</v>
      </c>
      <c r="D85" s="45" t="s">
        <v>167</v>
      </c>
      <c r="E85" s="45">
        <v>33.729999999999997</v>
      </c>
      <c r="F85" s="45">
        <v>4.92</v>
      </c>
      <c r="G85" s="45">
        <v>0</v>
      </c>
      <c r="H85" s="45">
        <v>0</v>
      </c>
      <c r="I85" s="45">
        <v>0</v>
      </c>
      <c r="J85" s="45">
        <v>0</v>
      </c>
      <c r="K85" s="45">
        <v>38.65</v>
      </c>
    </row>
    <row r="86" spans="2:11" x14ac:dyDescent="0.35">
      <c r="B86" s="45" t="s">
        <v>165</v>
      </c>
      <c r="C86" s="45" t="s">
        <v>126</v>
      </c>
      <c r="D86" s="45" t="s">
        <v>168</v>
      </c>
      <c r="E86" s="45">
        <v>38.590000000000003</v>
      </c>
      <c r="F86" s="45">
        <v>8.61</v>
      </c>
      <c r="G86" s="45">
        <v>0</v>
      </c>
      <c r="H86" s="45">
        <v>0</v>
      </c>
      <c r="I86" s="45">
        <v>0</v>
      </c>
      <c r="J86" s="45">
        <v>0</v>
      </c>
      <c r="K86" s="45">
        <v>47.19</v>
      </c>
    </row>
    <row r="87" spans="2:11" x14ac:dyDescent="0.35">
      <c r="B87" s="45" t="s">
        <v>189</v>
      </c>
      <c r="C87" s="45" t="s">
        <v>126</v>
      </c>
      <c r="D87" s="45" t="s">
        <v>194</v>
      </c>
      <c r="E87" s="45">
        <v>119.4</v>
      </c>
      <c r="F87" s="45">
        <v>23</v>
      </c>
      <c r="G87" s="45">
        <v>0</v>
      </c>
      <c r="H87" s="45">
        <v>0</v>
      </c>
      <c r="I87" s="45">
        <v>0</v>
      </c>
      <c r="J87" s="45">
        <v>0</v>
      </c>
      <c r="K87" s="45">
        <v>142.4</v>
      </c>
    </row>
    <row r="88" spans="2:11" x14ac:dyDescent="0.35">
      <c r="B88" s="45" t="s">
        <v>198</v>
      </c>
      <c r="C88" s="45" t="s">
        <v>126</v>
      </c>
      <c r="D88" s="45" t="s">
        <v>201</v>
      </c>
      <c r="E88" s="45">
        <v>48.4</v>
      </c>
      <c r="F88" s="45">
        <v>13.01</v>
      </c>
      <c r="G88" s="45">
        <v>0</v>
      </c>
      <c r="H88" s="45">
        <v>0</v>
      </c>
      <c r="I88" s="45">
        <v>0</v>
      </c>
      <c r="J88" s="45">
        <v>0</v>
      </c>
      <c r="K88" s="45">
        <v>61.41</v>
      </c>
    </row>
    <row r="89" spans="2:11" x14ac:dyDescent="0.35">
      <c r="B89" s="45" t="s">
        <v>198</v>
      </c>
      <c r="C89" s="45" t="s">
        <v>126</v>
      </c>
      <c r="D89" s="45" t="s">
        <v>202</v>
      </c>
      <c r="E89" s="45">
        <v>58.95</v>
      </c>
      <c r="F89" s="45">
        <v>8.42</v>
      </c>
      <c r="G89" s="45">
        <v>0</v>
      </c>
      <c r="H89" s="45">
        <v>0</v>
      </c>
      <c r="I89" s="45">
        <v>0</v>
      </c>
      <c r="J89" s="45">
        <v>0</v>
      </c>
      <c r="K89" s="45">
        <v>67.38</v>
      </c>
    </row>
    <row r="90" spans="2:11" x14ac:dyDescent="0.35">
      <c r="B90" s="45" t="s">
        <v>198</v>
      </c>
      <c r="C90" s="45" t="s">
        <v>126</v>
      </c>
      <c r="D90" s="45" t="s">
        <v>205</v>
      </c>
      <c r="E90" s="45">
        <v>60.79</v>
      </c>
      <c r="F90" s="45">
        <v>8.7100000000000009</v>
      </c>
      <c r="G90" s="45">
        <v>0</v>
      </c>
      <c r="H90" s="45">
        <v>0</v>
      </c>
      <c r="I90" s="45">
        <v>0</v>
      </c>
      <c r="J90" s="45">
        <v>0</v>
      </c>
      <c r="K90" s="45">
        <v>69.489999999999995</v>
      </c>
    </row>
    <row r="91" spans="2:11" x14ac:dyDescent="0.35">
      <c r="B91" s="45" t="s">
        <v>198</v>
      </c>
      <c r="C91" s="45" t="s">
        <v>126</v>
      </c>
      <c r="D91" s="45" t="s">
        <v>208</v>
      </c>
      <c r="E91" s="45">
        <v>55.94</v>
      </c>
      <c r="F91" s="45">
        <v>16.850000000000001</v>
      </c>
      <c r="G91" s="45">
        <v>0</v>
      </c>
      <c r="H91" s="45">
        <v>0</v>
      </c>
      <c r="I91" s="45">
        <v>0</v>
      </c>
      <c r="J91" s="45">
        <v>0</v>
      </c>
      <c r="K91" s="45">
        <v>72.790000000000006</v>
      </c>
    </row>
    <row r="92" spans="2:11" x14ac:dyDescent="0.35">
      <c r="B92" s="45" t="s">
        <v>198</v>
      </c>
      <c r="C92" s="45" t="s">
        <v>126</v>
      </c>
      <c r="D92" s="45" t="s">
        <v>212</v>
      </c>
      <c r="E92" s="45">
        <v>73.44</v>
      </c>
      <c r="F92" s="45">
        <v>12.47</v>
      </c>
      <c r="G92" s="45">
        <v>0</v>
      </c>
      <c r="H92" s="45">
        <v>0</v>
      </c>
      <c r="I92" s="45">
        <v>0</v>
      </c>
      <c r="J92" s="45">
        <v>0</v>
      </c>
      <c r="K92" s="45">
        <v>85.91</v>
      </c>
    </row>
    <row r="93" spans="2:11" x14ac:dyDescent="0.35">
      <c r="B93" s="45" t="s">
        <v>198</v>
      </c>
      <c r="C93" s="45" t="s">
        <v>126</v>
      </c>
      <c r="D93" s="45" t="s">
        <v>216</v>
      </c>
      <c r="E93" s="45">
        <v>75.8</v>
      </c>
      <c r="F93" s="45">
        <v>18.37</v>
      </c>
      <c r="G93" s="45">
        <v>0</v>
      </c>
      <c r="H93" s="45">
        <v>0</v>
      </c>
      <c r="I93" s="45">
        <v>0</v>
      </c>
      <c r="J93" s="45">
        <v>0</v>
      </c>
      <c r="K93" s="45">
        <v>94.16</v>
      </c>
    </row>
    <row r="94" spans="2:11" x14ac:dyDescent="0.35">
      <c r="B94" s="45" t="s">
        <v>198</v>
      </c>
      <c r="C94" s="45" t="s">
        <v>126</v>
      </c>
      <c r="D94" s="45" t="s">
        <v>217</v>
      </c>
      <c r="E94" s="45">
        <v>75.5</v>
      </c>
      <c r="F94" s="45">
        <v>22.09</v>
      </c>
      <c r="G94" s="45">
        <v>0</v>
      </c>
      <c r="H94" s="45">
        <v>0</v>
      </c>
      <c r="I94" s="45">
        <v>0</v>
      </c>
      <c r="J94" s="45">
        <v>0</v>
      </c>
      <c r="K94" s="45">
        <v>97.59</v>
      </c>
    </row>
    <row r="95" spans="2:11" x14ac:dyDescent="0.35">
      <c r="B95" s="45" t="s">
        <v>198</v>
      </c>
      <c r="C95" s="45" t="s">
        <v>126</v>
      </c>
      <c r="D95" s="45" t="s">
        <v>218</v>
      </c>
      <c r="E95" s="45">
        <v>81.349999999999994</v>
      </c>
      <c r="F95" s="45">
        <v>17.010000000000002</v>
      </c>
      <c r="G95" s="45">
        <v>0</v>
      </c>
      <c r="H95" s="45">
        <v>0</v>
      </c>
      <c r="I95" s="45">
        <v>0</v>
      </c>
      <c r="J95" s="45">
        <v>0</v>
      </c>
      <c r="K95" s="45">
        <v>98.36</v>
      </c>
    </row>
    <row r="96" spans="2:11" x14ac:dyDescent="0.35">
      <c r="B96" s="45" t="s">
        <v>198</v>
      </c>
      <c r="C96" s="45" t="s">
        <v>126</v>
      </c>
      <c r="D96" s="45" t="s">
        <v>222</v>
      </c>
      <c r="E96" s="45">
        <v>76.290000000000006</v>
      </c>
      <c r="F96" s="45">
        <v>27.53</v>
      </c>
      <c r="G96" s="45">
        <v>0</v>
      </c>
      <c r="H96" s="45">
        <v>0</v>
      </c>
      <c r="I96" s="45">
        <v>0</v>
      </c>
      <c r="J96" s="45">
        <v>0</v>
      </c>
      <c r="K96" s="45">
        <v>103.82</v>
      </c>
    </row>
    <row r="97" spans="2:11" x14ac:dyDescent="0.35">
      <c r="B97" s="45" t="s">
        <v>198</v>
      </c>
      <c r="C97" s="45" t="s">
        <v>126</v>
      </c>
      <c r="D97" s="45" t="s">
        <v>201</v>
      </c>
      <c r="E97" s="45">
        <v>100.69</v>
      </c>
      <c r="F97" s="45">
        <v>12.07</v>
      </c>
      <c r="G97" s="45">
        <v>0</v>
      </c>
      <c r="H97" s="45">
        <v>0</v>
      </c>
      <c r="I97" s="45">
        <v>0</v>
      </c>
      <c r="J97" s="45">
        <v>0</v>
      </c>
      <c r="K97" s="45">
        <v>112.76</v>
      </c>
    </row>
    <row r="98" spans="2:11" x14ac:dyDescent="0.35">
      <c r="B98" s="45" t="s">
        <v>198</v>
      </c>
      <c r="C98" s="45" t="s">
        <v>126</v>
      </c>
      <c r="D98" s="45" t="s">
        <v>224</v>
      </c>
      <c r="E98" s="45">
        <v>91.63</v>
      </c>
      <c r="F98" s="45">
        <v>21.47</v>
      </c>
      <c r="G98" s="45">
        <v>0</v>
      </c>
      <c r="H98" s="45">
        <v>0</v>
      </c>
      <c r="I98" s="45">
        <v>0</v>
      </c>
      <c r="J98" s="45">
        <v>0</v>
      </c>
      <c r="K98" s="45">
        <v>113.09</v>
      </c>
    </row>
    <row r="99" spans="2:11" x14ac:dyDescent="0.35">
      <c r="B99" s="45" t="s">
        <v>198</v>
      </c>
      <c r="C99" s="45" t="s">
        <v>126</v>
      </c>
      <c r="D99" s="45" t="s">
        <v>225</v>
      </c>
      <c r="E99" s="45">
        <v>108.43</v>
      </c>
      <c r="F99" s="45">
        <v>24.64</v>
      </c>
      <c r="G99" s="45">
        <v>0</v>
      </c>
      <c r="H99" s="45">
        <v>0</v>
      </c>
      <c r="I99" s="45">
        <v>0</v>
      </c>
      <c r="J99" s="45">
        <v>0</v>
      </c>
      <c r="K99" s="45">
        <v>133.08000000000001</v>
      </c>
    </row>
    <row r="100" spans="2:11" x14ac:dyDescent="0.35">
      <c r="B100" s="45" t="s">
        <v>198</v>
      </c>
      <c r="C100" s="45" t="s">
        <v>126</v>
      </c>
      <c r="D100" s="45" t="s">
        <v>201</v>
      </c>
      <c r="E100" s="45">
        <v>230.45</v>
      </c>
      <c r="F100" s="45">
        <v>17.52</v>
      </c>
      <c r="G100" s="45">
        <v>0</v>
      </c>
      <c r="H100" s="45">
        <v>0</v>
      </c>
      <c r="I100" s="45">
        <v>0</v>
      </c>
      <c r="J100" s="45">
        <v>0</v>
      </c>
      <c r="K100" s="45">
        <v>247.97</v>
      </c>
    </row>
    <row r="101" spans="2:11" x14ac:dyDescent="0.35">
      <c r="B101" s="45" t="s">
        <v>198</v>
      </c>
      <c r="C101" s="45" t="s">
        <v>126</v>
      </c>
      <c r="D101" s="45" t="s">
        <v>217</v>
      </c>
      <c r="E101" s="45">
        <v>228.56</v>
      </c>
      <c r="F101" s="45">
        <v>29.18</v>
      </c>
      <c r="G101" s="45">
        <v>0</v>
      </c>
      <c r="H101" s="45">
        <v>0</v>
      </c>
      <c r="I101" s="45">
        <v>0</v>
      </c>
      <c r="J101" s="45">
        <v>0</v>
      </c>
      <c r="K101" s="45">
        <v>257.75</v>
      </c>
    </row>
    <row r="102" spans="2:11" x14ac:dyDescent="0.35">
      <c r="B102" s="45" t="s">
        <v>198</v>
      </c>
      <c r="C102" s="45" t="s">
        <v>126</v>
      </c>
      <c r="D102" s="45" t="s">
        <v>217</v>
      </c>
      <c r="E102" s="45">
        <v>358.24</v>
      </c>
      <c r="F102" s="45">
        <v>51.07</v>
      </c>
      <c r="G102" s="45">
        <v>0</v>
      </c>
      <c r="H102" s="45">
        <v>0</v>
      </c>
      <c r="I102" s="45">
        <v>0</v>
      </c>
      <c r="J102" s="45">
        <v>0</v>
      </c>
      <c r="K102" s="45">
        <v>409.32</v>
      </c>
    </row>
    <row r="103" spans="2:11" x14ac:dyDescent="0.35">
      <c r="B103" s="45" t="s">
        <v>236</v>
      </c>
      <c r="C103" s="45" t="s">
        <v>126</v>
      </c>
      <c r="D103" s="45" t="s">
        <v>240</v>
      </c>
      <c r="E103" s="45">
        <v>37.69</v>
      </c>
      <c r="F103" s="45">
        <v>11.65</v>
      </c>
      <c r="G103" s="45">
        <v>0</v>
      </c>
      <c r="H103" s="45">
        <v>0</v>
      </c>
      <c r="I103" s="45">
        <v>0</v>
      </c>
      <c r="J103" s="45">
        <v>0</v>
      </c>
      <c r="K103" s="45">
        <v>49.34</v>
      </c>
    </row>
    <row r="104" spans="2:11" x14ac:dyDescent="0.35">
      <c r="B104" s="45" t="s">
        <v>248</v>
      </c>
      <c r="C104" s="45" t="s">
        <v>126</v>
      </c>
      <c r="D104" s="45" t="s">
        <v>249</v>
      </c>
      <c r="E104" s="45">
        <v>48.5</v>
      </c>
      <c r="F104" s="45">
        <v>8.5</v>
      </c>
      <c r="G104" s="45">
        <v>0</v>
      </c>
      <c r="H104" s="45">
        <v>0</v>
      </c>
      <c r="I104" s="45">
        <v>0</v>
      </c>
      <c r="J104" s="45">
        <v>0</v>
      </c>
      <c r="K104" s="45">
        <v>57</v>
      </c>
    </row>
    <row r="105" spans="2:11" x14ac:dyDescent="0.35">
      <c r="B105" s="45" t="s">
        <v>283</v>
      </c>
      <c r="C105" s="45" t="s">
        <v>126</v>
      </c>
      <c r="D105" s="45" t="s">
        <v>284</v>
      </c>
      <c r="E105" s="45">
        <v>42.96</v>
      </c>
      <c r="F105" s="45">
        <v>3.16</v>
      </c>
      <c r="G105" s="45">
        <v>0</v>
      </c>
      <c r="H105" s="45">
        <v>0</v>
      </c>
      <c r="I105" s="45">
        <v>0</v>
      </c>
      <c r="J105" s="45">
        <v>0</v>
      </c>
      <c r="K105" s="45">
        <v>46.12</v>
      </c>
    </row>
    <row r="106" spans="2:11" x14ac:dyDescent="0.35">
      <c r="B106" s="45" t="s">
        <v>297</v>
      </c>
      <c r="C106" s="45" t="s">
        <v>126</v>
      </c>
      <c r="D106" s="45" t="s">
        <v>298</v>
      </c>
      <c r="E106" s="45">
        <v>42.41</v>
      </c>
      <c r="F106" s="45">
        <v>11.92</v>
      </c>
      <c r="G106" s="45">
        <v>0</v>
      </c>
      <c r="H106" s="45">
        <v>0</v>
      </c>
      <c r="I106" s="45">
        <v>0</v>
      </c>
      <c r="J106" s="45">
        <v>0</v>
      </c>
      <c r="K106" s="45">
        <v>54.33</v>
      </c>
    </row>
    <row r="107" spans="2:11" x14ac:dyDescent="0.35">
      <c r="B107" s="45" t="s">
        <v>283</v>
      </c>
      <c r="C107" s="45" t="s">
        <v>288</v>
      </c>
      <c r="D107" s="45" t="s">
        <v>289</v>
      </c>
      <c r="E107" s="45">
        <v>24.55</v>
      </c>
      <c r="F107" s="45">
        <v>8.6</v>
      </c>
      <c r="G107" s="45">
        <v>10.8</v>
      </c>
      <c r="H107" s="45">
        <v>31.76</v>
      </c>
      <c r="I107" s="45">
        <v>32.03</v>
      </c>
      <c r="J107" s="45">
        <v>0</v>
      </c>
      <c r="K107" s="45">
        <v>96.94</v>
      </c>
    </row>
    <row r="108" spans="2:11" x14ac:dyDescent="0.35">
      <c r="B108" s="45" t="s">
        <v>301</v>
      </c>
      <c r="C108" s="45" t="s">
        <v>288</v>
      </c>
      <c r="D108" s="45" t="s">
        <v>304</v>
      </c>
      <c r="E108" s="45">
        <v>42.11</v>
      </c>
      <c r="F108" s="45">
        <v>11.26</v>
      </c>
      <c r="G108" s="45">
        <v>1.63</v>
      </c>
      <c r="H108" s="45">
        <v>5.13</v>
      </c>
      <c r="I108" s="45">
        <v>34.36</v>
      </c>
      <c r="J108" s="45">
        <v>0</v>
      </c>
      <c r="K108" s="45">
        <v>92.86</v>
      </c>
    </row>
    <row r="109" spans="2:11" x14ac:dyDescent="0.35">
      <c r="B109" s="45" t="s">
        <v>301</v>
      </c>
      <c r="C109" s="45" t="s">
        <v>288</v>
      </c>
      <c r="D109" s="45" t="s">
        <v>307</v>
      </c>
      <c r="E109" s="45">
        <v>77.260000000000005</v>
      </c>
      <c r="F109" s="45">
        <v>25.56</v>
      </c>
      <c r="G109" s="45">
        <v>1.63</v>
      </c>
      <c r="H109" s="45">
        <v>7.89</v>
      </c>
      <c r="I109" s="45">
        <v>5.28</v>
      </c>
      <c r="J109" s="45">
        <v>0</v>
      </c>
      <c r="K109" s="45">
        <v>115.99</v>
      </c>
    </row>
    <row r="110" spans="2:11" x14ac:dyDescent="0.35">
      <c r="B110" s="45" t="s">
        <v>111</v>
      </c>
      <c r="C110" s="45" t="s">
        <v>109</v>
      </c>
      <c r="D110" s="45" t="s">
        <v>110</v>
      </c>
      <c r="E110" s="45">
        <v>5.23</v>
      </c>
      <c r="F110" s="45">
        <v>18.690000000000001</v>
      </c>
      <c r="G110" s="45">
        <v>0</v>
      </c>
      <c r="H110" s="45">
        <v>9.33</v>
      </c>
      <c r="I110" s="45">
        <v>0</v>
      </c>
      <c r="J110" s="45">
        <v>0</v>
      </c>
      <c r="K110" s="45">
        <v>33.25</v>
      </c>
    </row>
    <row r="111" spans="2:11" x14ac:dyDescent="0.35">
      <c r="B111" s="45" t="s">
        <v>111</v>
      </c>
      <c r="C111" s="45" t="s">
        <v>109</v>
      </c>
      <c r="D111" s="45" t="s">
        <v>116</v>
      </c>
      <c r="E111" s="45">
        <v>8.02</v>
      </c>
      <c r="F111" s="45">
        <v>18.690000000000001</v>
      </c>
      <c r="G111" s="45">
        <v>0</v>
      </c>
      <c r="H111" s="45">
        <v>9.33</v>
      </c>
      <c r="I111" s="45">
        <v>0</v>
      </c>
      <c r="J111" s="45">
        <v>0</v>
      </c>
      <c r="K111" s="45">
        <v>36.04</v>
      </c>
    </row>
    <row r="112" spans="2:11" x14ac:dyDescent="0.35">
      <c r="B112" s="45" t="s">
        <v>111</v>
      </c>
      <c r="C112" s="45" t="s">
        <v>109</v>
      </c>
      <c r="D112" s="45" t="s">
        <v>128</v>
      </c>
      <c r="E112" s="45">
        <v>50.32</v>
      </c>
      <c r="F112" s="45">
        <v>11.6</v>
      </c>
      <c r="G112" s="45">
        <v>0</v>
      </c>
      <c r="H112" s="45">
        <v>9.33</v>
      </c>
      <c r="I112" s="45">
        <v>0</v>
      </c>
      <c r="J112" s="45">
        <v>0</v>
      </c>
      <c r="K112" s="45">
        <v>71.25</v>
      </c>
    </row>
    <row r="113" spans="2:11" x14ac:dyDescent="0.35">
      <c r="B113" s="45" t="s">
        <v>150</v>
      </c>
      <c r="C113" s="45" t="s">
        <v>109</v>
      </c>
      <c r="D113" s="45" t="s">
        <v>110</v>
      </c>
      <c r="E113" s="45">
        <v>7.35</v>
      </c>
      <c r="F113" s="45">
        <v>12.92</v>
      </c>
      <c r="G113" s="45">
        <v>0</v>
      </c>
      <c r="H113" s="45">
        <v>9.33</v>
      </c>
      <c r="I113" s="45">
        <v>0</v>
      </c>
      <c r="J113" s="45">
        <v>0</v>
      </c>
      <c r="K113" s="45">
        <v>29.6</v>
      </c>
    </row>
    <row r="114" spans="2:11" x14ac:dyDescent="0.35">
      <c r="B114" s="45" t="s">
        <v>150</v>
      </c>
      <c r="C114" s="45" t="s">
        <v>109</v>
      </c>
      <c r="D114" s="45" t="s">
        <v>116</v>
      </c>
      <c r="E114" s="45">
        <v>11.29</v>
      </c>
      <c r="F114" s="45">
        <v>12.92</v>
      </c>
      <c r="G114" s="45">
        <v>0</v>
      </c>
      <c r="H114" s="45">
        <v>9.33</v>
      </c>
      <c r="I114" s="45">
        <v>0</v>
      </c>
      <c r="J114" s="45">
        <v>0</v>
      </c>
      <c r="K114" s="45">
        <v>33.53</v>
      </c>
    </row>
    <row r="115" spans="2:11" x14ac:dyDescent="0.35">
      <c r="B115" s="45" t="s">
        <v>151</v>
      </c>
      <c r="C115" s="45" t="s">
        <v>109</v>
      </c>
      <c r="D115" s="45" t="s">
        <v>110</v>
      </c>
      <c r="E115" s="45">
        <v>5.93</v>
      </c>
      <c r="F115" s="45">
        <v>12.92</v>
      </c>
      <c r="G115" s="45">
        <v>0</v>
      </c>
      <c r="H115" s="45">
        <v>9.33</v>
      </c>
      <c r="I115" s="45">
        <v>0</v>
      </c>
      <c r="J115" s="45">
        <v>0</v>
      </c>
      <c r="K115" s="45">
        <v>28.18</v>
      </c>
    </row>
    <row r="116" spans="2:11" x14ac:dyDescent="0.35">
      <c r="B116" s="45" t="s">
        <v>151</v>
      </c>
      <c r="C116" s="45" t="s">
        <v>109</v>
      </c>
      <c r="D116" s="45" t="s">
        <v>116</v>
      </c>
      <c r="E116" s="45">
        <v>9.11</v>
      </c>
      <c r="F116" s="45">
        <v>12.92</v>
      </c>
      <c r="G116" s="45">
        <v>0</v>
      </c>
      <c r="H116" s="45">
        <v>9.33</v>
      </c>
      <c r="I116" s="45">
        <v>0</v>
      </c>
      <c r="J116" s="45">
        <v>0</v>
      </c>
      <c r="K116" s="45">
        <v>31.36</v>
      </c>
    </row>
    <row r="117" spans="2:11" x14ac:dyDescent="0.35">
      <c r="B117" s="45" t="s">
        <v>152</v>
      </c>
      <c r="C117" s="45" t="s">
        <v>109</v>
      </c>
      <c r="D117" s="45" t="s">
        <v>156</v>
      </c>
      <c r="E117" s="45">
        <v>82.8</v>
      </c>
      <c r="F117" s="45">
        <v>9.7100000000000009</v>
      </c>
      <c r="G117" s="45">
        <v>0</v>
      </c>
      <c r="H117" s="45">
        <v>9.33</v>
      </c>
      <c r="I117" s="45">
        <v>0</v>
      </c>
      <c r="J117" s="45">
        <v>0</v>
      </c>
      <c r="K117" s="45">
        <v>101.84</v>
      </c>
    </row>
    <row r="118" spans="2:11" x14ac:dyDescent="0.35">
      <c r="B118" s="45" t="s">
        <v>157</v>
      </c>
      <c r="C118" s="45" t="s">
        <v>109</v>
      </c>
      <c r="D118" s="45" t="s">
        <v>158</v>
      </c>
      <c r="E118" s="45">
        <v>26.88</v>
      </c>
      <c r="F118" s="45">
        <v>10.15</v>
      </c>
      <c r="G118" s="45">
        <v>0</v>
      </c>
      <c r="H118" s="45">
        <v>4.99</v>
      </c>
      <c r="I118" s="45">
        <v>0</v>
      </c>
      <c r="J118" s="45">
        <v>0</v>
      </c>
      <c r="K118" s="45">
        <v>42.02</v>
      </c>
    </row>
    <row r="119" spans="2:11" x14ac:dyDescent="0.35">
      <c r="B119" s="45" t="s">
        <v>180</v>
      </c>
      <c r="C119" s="45" t="s">
        <v>109</v>
      </c>
      <c r="D119" s="45" t="s">
        <v>181</v>
      </c>
      <c r="E119" s="45">
        <v>25.54</v>
      </c>
      <c r="F119" s="45">
        <v>18.440000000000001</v>
      </c>
      <c r="G119" s="45">
        <v>0</v>
      </c>
      <c r="H119" s="45">
        <v>9.33</v>
      </c>
      <c r="I119" s="45">
        <v>0</v>
      </c>
      <c r="J119" s="45">
        <v>0</v>
      </c>
      <c r="K119" s="45">
        <v>53.3</v>
      </c>
    </row>
    <row r="120" spans="2:11" x14ac:dyDescent="0.35">
      <c r="B120" s="45" t="s">
        <v>189</v>
      </c>
      <c r="C120" s="45" t="s">
        <v>109</v>
      </c>
      <c r="D120" s="45" t="s">
        <v>190</v>
      </c>
      <c r="E120" s="45">
        <v>46.92</v>
      </c>
      <c r="F120" s="45">
        <v>25.84</v>
      </c>
      <c r="G120" s="45">
        <v>0</v>
      </c>
      <c r="H120" s="45">
        <v>13.92</v>
      </c>
      <c r="I120" s="45">
        <v>0</v>
      </c>
      <c r="J120" s="45">
        <v>0</v>
      </c>
      <c r="K120" s="45">
        <v>86.67</v>
      </c>
    </row>
    <row r="121" spans="2:11" x14ac:dyDescent="0.35">
      <c r="B121" s="45" t="s">
        <v>236</v>
      </c>
      <c r="C121" s="45" t="s">
        <v>109</v>
      </c>
      <c r="D121" s="45" t="s">
        <v>239</v>
      </c>
      <c r="E121" s="45">
        <v>32.89</v>
      </c>
      <c r="F121" s="45">
        <v>5.43</v>
      </c>
      <c r="G121" s="45">
        <v>0</v>
      </c>
      <c r="H121" s="45">
        <v>9.33</v>
      </c>
      <c r="I121" s="45">
        <v>0</v>
      </c>
      <c r="J121" s="45">
        <v>0</v>
      </c>
      <c r="K121" s="45">
        <v>47.64</v>
      </c>
    </row>
    <row r="122" spans="2:11" x14ac:dyDescent="0.35">
      <c r="B122" s="45" t="s">
        <v>250</v>
      </c>
      <c r="C122" s="45" t="s">
        <v>109</v>
      </c>
      <c r="D122" s="45" t="s">
        <v>110</v>
      </c>
      <c r="E122" s="45">
        <v>8.41</v>
      </c>
      <c r="F122" s="45">
        <v>12.92</v>
      </c>
      <c r="G122" s="45">
        <v>0</v>
      </c>
      <c r="H122" s="45">
        <v>9.33</v>
      </c>
      <c r="I122" s="45">
        <v>0</v>
      </c>
      <c r="J122" s="45">
        <v>0</v>
      </c>
      <c r="K122" s="45">
        <v>30.65</v>
      </c>
    </row>
    <row r="123" spans="2:11" x14ac:dyDescent="0.35">
      <c r="B123" s="45" t="s">
        <v>250</v>
      </c>
      <c r="C123" s="45" t="s">
        <v>109</v>
      </c>
      <c r="D123" s="45" t="s">
        <v>116</v>
      </c>
      <c r="E123" s="45">
        <v>12.91</v>
      </c>
      <c r="F123" s="45">
        <v>12.92</v>
      </c>
      <c r="G123" s="45">
        <v>0</v>
      </c>
      <c r="H123" s="45">
        <v>9.33</v>
      </c>
      <c r="I123" s="45">
        <v>0</v>
      </c>
      <c r="J123" s="45">
        <v>0</v>
      </c>
      <c r="K123" s="45">
        <v>35.15</v>
      </c>
    </row>
    <row r="124" spans="2:11" x14ac:dyDescent="0.35">
      <c r="B124" s="45" t="s">
        <v>250</v>
      </c>
      <c r="C124" s="45" t="s">
        <v>109</v>
      </c>
      <c r="D124" s="45" t="s">
        <v>252</v>
      </c>
      <c r="E124" s="45">
        <v>47.51</v>
      </c>
      <c r="F124" s="45">
        <v>14.26</v>
      </c>
      <c r="G124" s="45">
        <v>0</v>
      </c>
      <c r="H124" s="45">
        <v>9.33</v>
      </c>
      <c r="I124" s="45">
        <v>0</v>
      </c>
      <c r="J124" s="45">
        <v>0</v>
      </c>
      <c r="K124" s="45">
        <v>71.099999999999994</v>
      </c>
    </row>
    <row r="125" spans="2:11" x14ac:dyDescent="0.35">
      <c r="B125" s="45" t="s">
        <v>273</v>
      </c>
      <c r="C125" s="45" t="s">
        <v>109</v>
      </c>
      <c r="D125" s="45" t="s">
        <v>274</v>
      </c>
      <c r="E125" s="45">
        <v>29.6</v>
      </c>
      <c r="F125" s="45">
        <v>26.42</v>
      </c>
      <c r="G125" s="45">
        <v>0</v>
      </c>
      <c r="H125" s="45">
        <v>10</v>
      </c>
      <c r="I125" s="45">
        <v>0</v>
      </c>
      <c r="J125" s="45">
        <v>0</v>
      </c>
      <c r="K125" s="45">
        <v>66.010000000000005</v>
      </c>
    </row>
    <row r="126" spans="2:11" x14ac:dyDescent="0.35">
      <c r="B126" s="45" t="s">
        <v>111</v>
      </c>
      <c r="C126" s="45" t="s">
        <v>112</v>
      </c>
      <c r="D126" s="45" t="s">
        <v>113</v>
      </c>
      <c r="E126" s="45">
        <v>30.39</v>
      </c>
      <c r="F126" s="45">
        <v>4.2</v>
      </c>
      <c r="G126" s="45">
        <v>0</v>
      </c>
      <c r="H126" s="45">
        <v>0</v>
      </c>
      <c r="I126" s="45">
        <v>0</v>
      </c>
      <c r="J126" s="45">
        <v>0</v>
      </c>
      <c r="K126" s="45">
        <v>34.590000000000003</v>
      </c>
    </row>
    <row r="127" spans="2:11" x14ac:dyDescent="0.35">
      <c r="B127" s="45" t="s">
        <v>111</v>
      </c>
      <c r="C127" s="45" t="s">
        <v>112</v>
      </c>
      <c r="D127" s="45" t="s">
        <v>113</v>
      </c>
      <c r="E127" s="45">
        <v>33.44</v>
      </c>
      <c r="F127" s="45">
        <v>4.62</v>
      </c>
      <c r="G127" s="45">
        <v>0</v>
      </c>
      <c r="H127" s="45">
        <v>0</v>
      </c>
      <c r="I127" s="45">
        <v>0</v>
      </c>
      <c r="J127" s="45">
        <v>0</v>
      </c>
      <c r="K127" s="45">
        <v>38.06</v>
      </c>
    </row>
    <row r="128" spans="2:11" x14ac:dyDescent="0.35">
      <c r="B128" s="45" t="s">
        <v>111</v>
      </c>
      <c r="C128" s="45" t="s">
        <v>112</v>
      </c>
      <c r="D128" s="45" t="s">
        <v>118</v>
      </c>
      <c r="E128" s="45">
        <v>38.869999999999997</v>
      </c>
      <c r="F128" s="45">
        <v>5.38</v>
      </c>
      <c r="G128" s="45">
        <v>0</v>
      </c>
      <c r="H128" s="45">
        <v>0</v>
      </c>
      <c r="I128" s="45">
        <v>0</v>
      </c>
      <c r="J128" s="45">
        <v>0</v>
      </c>
      <c r="K128" s="45">
        <v>44.25</v>
      </c>
    </row>
    <row r="129" spans="2:11" x14ac:dyDescent="0.35">
      <c r="B129" s="45" t="s">
        <v>111</v>
      </c>
      <c r="C129" s="45" t="s">
        <v>112</v>
      </c>
      <c r="D129" s="45" t="s">
        <v>113</v>
      </c>
      <c r="E129" s="45">
        <v>41.9</v>
      </c>
      <c r="F129" s="45">
        <v>5.79</v>
      </c>
      <c r="G129" s="45">
        <v>0</v>
      </c>
      <c r="H129" s="45">
        <v>0</v>
      </c>
      <c r="I129" s="45">
        <v>0</v>
      </c>
      <c r="J129" s="45">
        <v>0</v>
      </c>
      <c r="K129" s="45">
        <v>47.69</v>
      </c>
    </row>
    <row r="130" spans="2:11" x14ac:dyDescent="0.35">
      <c r="B130" s="45" t="s">
        <v>111</v>
      </c>
      <c r="C130" s="45" t="s">
        <v>112</v>
      </c>
      <c r="D130" s="45" t="s">
        <v>113</v>
      </c>
      <c r="E130" s="45">
        <v>48.28</v>
      </c>
      <c r="F130" s="45">
        <v>6.68</v>
      </c>
      <c r="G130" s="45">
        <v>0</v>
      </c>
      <c r="H130" s="45">
        <v>0</v>
      </c>
      <c r="I130" s="45">
        <v>0</v>
      </c>
      <c r="J130" s="45">
        <v>0</v>
      </c>
      <c r="K130" s="45">
        <v>54.96</v>
      </c>
    </row>
    <row r="131" spans="2:11" x14ac:dyDescent="0.35">
      <c r="B131" s="45" t="s">
        <v>111</v>
      </c>
      <c r="C131" s="45" t="s">
        <v>112</v>
      </c>
      <c r="D131" s="45" t="s">
        <v>129</v>
      </c>
      <c r="E131" s="45">
        <v>68.64</v>
      </c>
      <c r="F131" s="45">
        <v>5.83</v>
      </c>
      <c r="G131" s="45">
        <v>0</v>
      </c>
      <c r="H131" s="45">
        <v>0</v>
      </c>
      <c r="I131" s="45">
        <v>0</v>
      </c>
      <c r="J131" s="45">
        <v>0</v>
      </c>
      <c r="K131" s="45">
        <v>74.459999999999994</v>
      </c>
    </row>
    <row r="132" spans="2:11" x14ac:dyDescent="0.35">
      <c r="B132" s="45" t="s">
        <v>111</v>
      </c>
      <c r="C132" s="45" t="s">
        <v>112</v>
      </c>
      <c r="D132" s="45" t="s">
        <v>129</v>
      </c>
      <c r="E132" s="45">
        <v>74.28</v>
      </c>
      <c r="F132" s="45">
        <v>6.31</v>
      </c>
      <c r="G132" s="45">
        <v>0</v>
      </c>
      <c r="H132" s="45">
        <v>0</v>
      </c>
      <c r="I132" s="45">
        <v>0</v>
      </c>
      <c r="J132" s="45">
        <v>0</v>
      </c>
      <c r="K132" s="45">
        <v>80.59</v>
      </c>
    </row>
    <row r="133" spans="2:11" x14ac:dyDescent="0.35">
      <c r="B133" s="45" t="s">
        <v>111</v>
      </c>
      <c r="C133" s="45" t="s">
        <v>112</v>
      </c>
      <c r="D133" s="45" t="s">
        <v>136</v>
      </c>
      <c r="E133" s="45">
        <v>86.81</v>
      </c>
      <c r="F133" s="45">
        <v>7.37</v>
      </c>
      <c r="G133" s="45">
        <v>0</v>
      </c>
      <c r="H133" s="45">
        <v>0</v>
      </c>
      <c r="I133" s="45">
        <v>0</v>
      </c>
      <c r="J133" s="45">
        <v>0</v>
      </c>
      <c r="K133" s="45">
        <v>94.18</v>
      </c>
    </row>
    <row r="134" spans="2:11" x14ac:dyDescent="0.35">
      <c r="B134" s="45" t="s">
        <v>111</v>
      </c>
      <c r="C134" s="45" t="s">
        <v>112</v>
      </c>
      <c r="D134" s="45" t="s">
        <v>129</v>
      </c>
      <c r="E134" s="45">
        <v>92.59</v>
      </c>
      <c r="F134" s="45">
        <v>7.86</v>
      </c>
      <c r="G134" s="45">
        <v>0</v>
      </c>
      <c r="H134" s="45">
        <v>0</v>
      </c>
      <c r="I134" s="45">
        <v>0</v>
      </c>
      <c r="J134" s="45">
        <v>0</v>
      </c>
      <c r="K134" s="45">
        <v>100.45</v>
      </c>
    </row>
    <row r="135" spans="2:11" x14ac:dyDescent="0.35">
      <c r="B135" s="45" t="s">
        <v>111</v>
      </c>
      <c r="C135" s="45" t="s">
        <v>112</v>
      </c>
      <c r="D135" s="45" t="s">
        <v>139</v>
      </c>
      <c r="E135" s="45">
        <v>100.24</v>
      </c>
      <c r="F135" s="45">
        <v>12.1</v>
      </c>
      <c r="G135" s="45">
        <v>0</v>
      </c>
      <c r="H135" s="45">
        <v>0</v>
      </c>
      <c r="I135" s="45">
        <v>0</v>
      </c>
      <c r="J135" s="45">
        <v>0</v>
      </c>
      <c r="K135" s="45">
        <v>112.34</v>
      </c>
    </row>
    <row r="136" spans="2:11" x14ac:dyDescent="0.35">
      <c r="B136" s="45" t="s">
        <v>111</v>
      </c>
      <c r="C136" s="45" t="s">
        <v>112</v>
      </c>
      <c r="D136" s="45" t="s">
        <v>129</v>
      </c>
      <c r="E136" s="45">
        <v>107.33</v>
      </c>
      <c r="F136" s="45">
        <v>9.11</v>
      </c>
      <c r="G136" s="45">
        <v>0</v>
      </c>
      <c r="H136" s="45">
        <v>0</v>
      </c>
      <c r="I136" s="45">
        <v>0</v>
      </c>
      <c r="J136" s="45">
        <v>0</v>
      </c>
      <c r="K136" s="45">
        <v>116.44</v>
      </c>
    </row>
    <row r="137" spans="2:11" x14ac:dyDescent="0.35">
      <c r="B137" s="45" t="s">
        <v>111</v>
      </c>
      <c r="C137" s="45" t="s">
        <v>112</v>
      </c>
      <c r="D137" s="45" t="s">
        <v>140</v>
      </c>
      <c r="E137" s="45">
        <v>104.5</v>
      </c>
      <c r="F137" s="45">
        <v>12.61</v>
      </c>
      <c r="G137" s="45">
        <v>0</v>
      </c>
      <c r="H137" s="45">
        <v>0</v>
      </c>
      <c r="I137" s="45">
        <v>0</v>
      </c>
      <c r="J137" s="45">
        <v>0</v>
      </c>
      <c r="K137" s="45">
        <v>117.11</v>
      </c>
    </row>
    <row r="138" spans="2:11" x14ac:dyDescent="0.35">
      <c r="B138" s="45" t="s">
        <v>111</v>
      </c>
      <c r="C138" s="45" t="s">
        <v>112</v>
      </c>
      <c r="D138" s="45" t="s">
        <v>145</v>
      </c>
      <c r="E138" s="45">
        <v>116.44</v>
      </c>
      <c r="F138" s="45">
        <v>10.09</v>
      </c>
      <c r="G138" s="45">
        <v>0</v>
      </c>
      <c r="H138" s="45">
        <v>0</v>
      </c>
      <c r="I138" s="45">
        <v>0</v>
      </c>
      <c r="J138" s="45">
        <v>0</v>
      </c>
      <c r="K138" s="45">
        <v>126.54</v>
      </c>
    </row>
    <row r="139" spans="2:11" x14ac:dyDescent="0.35">
      <c r="B139" s="45" t="s">
        <v>111</v>
      </c>
      <c r="C139" s="45" t="s">
        <v>112</v>
      </c>
      <c r="D139" s="45" t="s">
        <v>148</v>
      </c>
      <c r="E139" s="45">
        <v>124.62</v>
      </c>
      <c r="F139" s="45">
        <v>10.8</v>
      </c>
      <c r="G139" s="45">
        <v>0</v>
      </c>
      <c r="H139" s="45">
        <v>0</v>
      </c>
      <c r="I139" s="45">
        <v>0</v>
      </c>
      <c r="J139" s="45">
        <v>0</v>
      </c>
      <c r="K139" s="45">
        <v>135.41999999999999</v>
      </c>
    </row>
    <row r="140" spans="2:11" x14ac:dyDescent="0.35">
      <c r="B140" s="45" t="s">
        <v>111</v>
      </c>
      <c r="C140" s="45" t="s">
        <v>112</v>
      </c>
      <c r="D140" s="45" t="s">
        <v>148</v>
      </c>
      <c r="E140" s="45">
        <v>128.99</v>
      </c>
      <c r="F140" s="45">
        <v>11.18</v>
      </c>
      <c r="G140" s="45">
        <v>0</v>
      </c>
      <c r="H140" s="45">
        <v>0</v>
      </c>
      <c r="I140" s="45">
        <v>0</v>
      </c>
      <c r="J140" s="45">
        <v>0</v>
      </c>
      <c r="K140" s="45">
        <v>140.16999999999999</v>
      </c>
    </row>
    <row r="141" spans="2:11" x14ac:dyDescent="0.35">
      <c r="B141" s="45" t="s">
        <v>111</v>
      </c>
      <c r="C141" s="45" t="s">
        <v>112</v>
      </c>
      <c r="D141" s="45" t="s">
        <v>140</v>
      </c>
      <c r="E141" s="45">
        <v>126.89</v>
      </c>
      <c r="F141" s="45">
        <v>15.31</v>
      </c>
      <c r="G141" s="45">
        <v>0</v>
      </c>
      <c r="H141" s="45">
        <v>0</v>
      </c>
      <c r="I141" s="45">
        <v>0</v>
      </c>
      <c r="J141" s="45">
        <v>0</v>
      </c>
      <c r="K141" s="45">
        <v>142.21</v>
      </c>
    </row>
    <row r="142" spans="2:11" x14ac:dyDescent="0.35">
      <c r="B142" s="45" t="s">
        <v>111</v>
      </c>
      <c r="C142" s="45" t="s">
        <v>112</v>
      </c>
      <c r="D142" s="45" t="s">
        <v>148</v>
      </c>
      <c r="E142" s="45">
        <v>140.91</v>
      </c>
      <c r="F142" s="45">
        <v>12.21</v>
      </c>
      <c r="G142" s="45">
        <v>0</v>
      </c>
      <c r="H142" s="45">
        <v>0</v>
      </c>
      <c r="I142" s="45">
        <v>0</v>
      </c>
      <c r="J142" s="45">
        <v>0</v>
      </c>
      <c r="K142" s="45">
        <v>153.12</v>
      </c>
    </row>
    <row r="143" spans="2:11" x14ac:dyDescent="0.35">
      <c r="B143" s="45" t="s">
        <v>111</v>
      </c>
      <c r="C143" s="45" t="s">
        <v>112</v>
      </c>
      <c r="D143" s="45" t="s">
        <v>148</v>
      </c>
      <c r="E143" s="45">
        <v>143.88</v>
      </c>
      <c r="F143" s="45">
        <v>12.47</v>
      </c>
      <c r="G143" s="45">
        <v>0</v>
      </c>
      <c r="H143" s="45">
        <v>0</v>
      </c>
      <c r="I143" s="45">
        <v>0</v>
      </c>
      <c r="J143" s="45">
        <v>0</v>
      </c>
      <c r="K143" s="45">
        <v>156.35</v>
      </c>
    </row>
    <row r="144" spans="2:11" x14ac:dyDescent="0.35">
      <c r="B144" s="45" t="s">
        <v>165</v>
      </c>
      <c r="C144" s="45" t="s">
        <v>112</v>
      </c>
      <c r="D144" s="45" t="s">
        <v>129</v>
      </c>
      <c r="E144" s="45">
        <v>98.7</v>
      </c>
      <c r="F144" s="45">
        <v>41.75</v>
      </c>
      <c r="G144" s="45">
        <v>0</v>
      </c>
      <c r="H144" s="45">
        <v>0</v>
      </c>
      <c r="I144" s="45">
        <v>0</v>
      </c>
      <c r="J144" s="45">
        <v>0</v>
      </c>
      <c r="K144" s="45">
        <v>140.44999999999999</v>
      </c>
    </row>
    <row r="145" spans="2:11" x14ac:dyDescent="0.35">
      <c r="B145" s="45" t="s">
        <v>171</v>
      </c>
      <c r="C145" s="45" t="s">
        <v>112</v>
      </c>
      <c r="D145" s="45" t="s">
        <v>173</v>
      </c>
      <c r="E145" s="45">
        <v>59.81</v>
      </c>
      <c r="F145" s="45">
        <v>20.16</v>
      </c>
      <c r="G145" s="45">
        <v>0</v>
      </c>
      <c r="H145" s="45">
        <v>0</v>
      </c>
      <c r="I145" s="45">
        <v>0</v>
      </c>
      <c r="J145" s="45">
        <v>0</v>
      </c>
      <c r="K145" s="45">
        <v>79.97</v>
      </c>
    </row>
    <row r="146" spans="2:11" x14ac:dyDescent="0.35">
      <c r="B146" s="45" t="s">
        <v>171</v>
      </c>
      <c r="C146" s="45" t="s">
        <v>112</v>
      </c>
      <c r="D146" s="45" t="s">
        <v>174</v>
      </c>
      <c r="E146" s="45">
        <v>63.66</v>
      </c>
      <c r="F146" s="45">
        <v>22.73</v>
      </c>
      <c r="G146" s="45">
        <v>0</v>
      </c>
      <c r="H146" s="45">
        <v>0</v>
      </c>
      <c r="I146" s="45">
        <v>0</v>
      </c>
      <c r="J146" s="45">
        <v>0</v>
      </c>
      <c r="K146" s="45">
        <v>86.39</v>
      </c>
    </row>
    <row r="147" spans="2:11" x14ac:dyDescent="0.35">
      <c r="B147" s="45" t="s">
        <v>171</v>
      </c>
      <c r="C147" s="45" t="s">
        <v>112</v>
      </c>
      <c r="D147" s="45" t="s">
        <v>175</v>
      </c>
      <c r="E147" s="45">
        <v>64.33</v>
      </c>
      <c r="F147" s="45">
        <v>25.17</v>
      </c>
      <c r="G147" s="45">
        <v>0</v>
      </c>
      <c r="H147" s="45">
        <v>0</v>
      </c>
      <c r="I147" s="45">
        <v>0</v>
      </c>
      <c r="J147" s="45">
        <v>0</v>
      </c>
      <c r="K147" s="45">
        <v>89.5</v>
      </c>
    </row>
    <row r="148" spans="2:11" x14ac:dyDescent="0.35">
      <c r="B148" s="45" t="s">
        <v>180</v>
      </c>
      <c r="C148" s="45" t="s">
        <v>112</v>
      </c>
      <c r="D148" s="45" t="s">
        <v>185</v>
      </c>
      <c r="E148" s="45">
        <v>84.24</v>
      </c>
      <c r="F148" s="45">
        <v>12.32</v>
      </c>
      <c r="G148" s="45">
        <v>0</v>
      </c>
      <c r="H148" s="45">
        <v>0</v>
      </c>
      <c r="I148" s="45">
        <v>0</v>
      </c>
      <c r="J148" s="45">
        <v>0</v>
      </c>
      <c r="K148" s="45">
        <v>96.57</v>
      </c>
    </row>
    <row r="149" spans="2:11" x14ac:dyDescent="0.35">
      <c r="B149" s="45" t="s">
        <v>180</v>
      </c>
      <c r="C149" s="45" t="s">
        <v>112</v>
      </c>
      <c r="D149" s="45" t="s">
        <v>186</v>
      </c>
      <c r="E149" s="45">
        <v>85.23</v>
      </c>
      <c r="F149" s="45">
        <v>12.91</v>
      </c>
      <c r="G149" s="45">
        <v>0</v>
      </c>
      <c r="H149" s="45">
        <v>0</v>
      </c>
      <c r="I149" s="45">
        <v>0</v>
      </c>
      <c r="J149" s="45">
        <v>0</v>
      </c>
      <c r="K149" s="45">
        <v>98.13</v>
      </c>
    </row>
    <row r="150" spans="2:11" x14ac:dyDescent="0.35">
      <c r="B150" s="45" t="s">
        <v>189</v>
      </c>
      <c r="C150" s="45" t="s">
        <v>112</v>
      </c>
      <c r="D150" s="45" t="s">
        <v>195</v>
      </c>
      <c r="E150" s="45">
        <v>147.72</v>
      </c>
      <c r="F150" s="45">
        <v>24.34</v>
      </c>
      <c r="G150" s="45">
        <v>0</v>
      </c>
      <c r="H150" s="45">
        <v>0</v>
      </c>
      <c r="I150" s="45">
        <v>0</v>
      </c>
      <c r="J150" s="45">
        <v>0</v>
      </c>
      <c r="K150" s="45">
        <v>172.05</v>
      </c>
    </row>
    <row r="151" spans="2:11" x14ac:dyDescent="0.35">
      <c r="B151" s="45" t="s">
        <v>189</v>
      </c>
      <c r="C151" s="45" t="s">
        <v>112</v>
      </c>
      <c r="D151" s="45" t="s">
        <v>197</v>
      </c>
      <c r="E151" s="45">
        <v>200.4</v>
      </c>
      <c r="F151" s="45">
        <v>22.91</v>
      </c>
      <c r="G151" s="45">
        <v>0</v>
      </c>
      <c r="H151" s="45">
        <v>0</v>
      </c>
      <c r="I151" s="45">
        <v>0</v>
      </c>
      <c r="J151" s="45">
        <v>0</v>
      </c>
      <c r="K151" s="45">
        <v>223.3</v>
      </c>
    </row>
    <row r="152" spans="2:11" x14ac:dyDescent="0.35">
      <c r="B152" s="45" t="s">
        <v>198</v>
      </c>
      <c r="C152" s="45" t="s">
        <v>112</v>
      </c>
      <c r="D152" s="45" t="s">
        <v>200</v>
      </c>
      <c r="E152" s="45">
        <v>43.46</v>
      </c>
      <c r="F152" s="45">
        <v>14.62</v>
      </c>
      <c r="G152" s="45">
        <v>0</v>
      </c>
      <c r="H152" s="45">
        <v>0</v>
      </c>
      <c r="I152" s="45">
        <v>0</v>
      </c>
      <c r="J152" s="45">
        <v>0</v>
      </c>
      <c r="K152" s="45">
        <v>58.09</v>
      </c>
    </row>
    <row r="153" spans="2:11" x14ac:dyDescent="0.35">
      <c r="B153" s="45" t="s">
        <v>198</v>
      </c>
      <c r="C153" s="45" t="s">
        <v>112</v>
      </c>
      <c r="D153" s="45" t="s">
        <v>200</v>
      </c>
      <c r="E153" s="45">
        <v>35.36</v>
      </c>
      <c r="F153" s="45">
        <v>27.59</v>
      </c>
      <c r="G153" s="45">
        <v>0</v>
      </c>
      <c r="H153" s="45">
        <v>0</v>
      </c>
      <c r="I153" s="45">
        <v>0</v>
      </c>
      <c r="J153" s="45">
        <v>0</v>
      </c>
      <c r="K153" s="45">
        <v>62.96</v>
      </c>
    </row>
    <row r="154" spans="2:11" x14ac:dyDescent="0.35">
      <c r="B154" s="45" t="s">
        <v>198</v>
      </c>
      <c r="C154" s="45" t="s">
        <v>112</v>
      </c>
      <c r="D154" s="45" t="s">
        <v>206</v>
      </c>
      <c r="E154" s="45">
        <v>54.46</v>
      </c>
      <c r="F154" s="45">
        <v>16.52</v>
      </c>
      <c r="G154" s="45">
        <v>0</v>
      </c>
      <c r="H154" s="45">
        <v>0</v>
      </c>
      <c r="I154" s="45">
        <v>0</v>
      </c>
      <c r="J154" s="45">
        <v>0</v>
      </c>
      <c r="K154" s="45">
        <v>70.98</v>
      </c>
    </row>
    <row r="155" spans="2:11" x14ac:dyDescent="0.35">
      <c r="B155" s="45" t="s">
        <v>198</v>
      </c>
      <c r="C155" s="45" t="s">
        <v>112</v>
      </c>
      <c r="D155" s="45" t="s">
        <v>215</v>
      </c>
      <c r="E155" s="45">
        <v>75.459999999999994</v>
      </c>
      <c r="F155" s="45">
        <v>18.28</v>
      </c>
      <c r="G155" s="45">
        <v>0</v>
      </c>
      <c r="H155" s="45">
        <v>0</v>
      </c>
      <c r="I155" s="45">
        <v>0</v>
      </c>
      <c r="J155" s="45">
        <v>0</v>
      </c>
      <c r="K155" s="45">
        <v>93.74</v>
      </c>
    </row>
    <row r="156" spans="2:11" x14ac:dyDescent="0.35">
      <c r="B156" s="45" t="s">
        <v>198</v>
      </c>
      <c r="C156" s="45" t="s">
        <v>112</v>
      </c>
      <c r="D156" s="45" t="s">
        <v>220</v>
      </c>
      <c r="E156" s="45">
        <v>80.489999999999995</v>
      </c>
      <c r="F156" s="45">
        <v>21.09</v>
      </c>
      <c r="G156" s="45">
        <v>0</v>
      </c>
      <c r="H156" s="45">
        <v>0</v>
      </c>
      <c r="I156" s="45">
        <v>0</v>
      </c>
      <c r="J156" s="45">
        <v>0</v>
      </c>
      <c r="K156" s="45">
        <v>101.58</v>
      </c>
    </row>
    <row r="157" spans="2:11" x14ac:dyDescent="0.35">
      <c r="B157" s="45" t="s">
        <v>198</v>
      </c>
      <c r="C157" s="45" t="s">
        <v>112</v>
      </c>
      <c r="D157" s="45" t="s">
        <v>148</v>
      </c>
      <c r="E157" s="45">
        <v>82.2</v>
      </c>
      <c r="F157" s="45">
        <v>57.53</v>
      </c>
      <c r="G157" s="45">
        <v>0</v>
      </c>
      <c r="H157" s="45">
        <v>0</v>
      </c>
      <c r="I157" s="45">
        <v>0</v>
      </c>
      <c r="J157" s="45">
        <v>0</v>
      </c>
      <c r="K157" s="45">
        <v>139.72999999999999</v>
      </c>
    </row>
    <row r="158" spans="2:11" x14ac:dyDescent="0.35">
      <c r="B158" s="45" t="s">
        <v>198</v>
      </c>
      <c r="C158" s="45" t="s">
        <v>112</v>
      </c>
      <c r="D158" s="45" t="s">
        <v>197</v>
      </c>
      <c r="E158" s="45">
        <v>109.75</v>
      </c>
      <c r="F158" s="45">
        <v>164.82</v>
      </c>
      <c r="G158" s="45">
        <v>0</v>
      </c>
      <c r="H158" s="45">
        <v>0</v>
      </c>
      <c r="I158" s="45">
        <v>0</v>
      </c>
      <c r="J158" s="45">
        <v>0</v>
      </c>
      <c r="K158" s="45">
        <v>274.57</v>
      </c>
    </row>
    <row r="159" spans="2:11" x14ac:dyDescent="0.35">
      <c r="B159" s="45" t="s">
        <v>236</v>
      </c>
      <c r="C159" s="45" t="s">
        <v>112</v>
      </c>
      <c r="D159" s="45" t="s">
        <v>237</v>
      </c>
      <c r="E159" s="45">
        <v>31.91</v>
      </c>
      <c r="F159" s="45">
        <v>3.69</v>
      </c>
      <c r="G159" s="45">
        <v>0</v>
      </c>
      <c r="H159" s="45">
        <v>0</v>
      </c>
      <c r="I159" s="45">
        <v>0</v>
      </c>
      <c r="J159" s="45">
        <v>0</v>
      </c>
      <c r="K159" s="45">
        <v>35.6</v>
      </c>
    </row>
    <row r="160" spans="2:11" x14ac:dyDescent="0.35">
      <c r="B160" s="45" t="s">
        <v>244</v>
      </c>
      <c r="C160" s="45" t="s">
        <v>112</v>
      </c>
      <c r="D160" s="45" t="s">
        <v>245</v>
      </c>
      <c r="E160" s="45">
        <v>74.98</v>
      </c>
      <c r="F160" s="45">
        <v>11.06</v>
      </c>
      <c r="G160" s="45">
        <v>0</v>
      </c>
      <c r="H160" s="45">
        <v>0</v>
      </c>
      <c r="I160" s="45">
        <v>0</v>
      </c>
      <c r="J160" s="45">
        <v>0</v>
      </c>
      <c r="K160" s="45">
        <v>86.05</v>
      </c>
    </row>
    <row r="161" spans="2:11" x14ac:dyDescent="0.35">
      <c r="B161" s="45" t="s">
        <v>244</v>
      </c>
      <c r="C161" s="45" t="s">
        <v>112</v>
      </c>
      <c r="D161" s="45" t="s">
        <v>246</v>
      </c>
      <c r="E161" s="45">
        <v>83.94</v>
      </c>
      <c r="F161" s="45">
        <v>20.34</v>
      </c>
      <c r="G161" s="45">
        <v>0</v>
      </c>
      <c r="H161" s="45">
        <v>0</v>
      </c>
      <c r="I161" s="45">
        <v>0</v>
      </c>
      <c r="J161" s="45">
        <v>0</v>
      </c>
      <c r="K161" s="45">
        <v>104.28</v>
      </c>
    </row>
    <row r="162" spans="2:11" x14ac:dyDescent="0.35">
      <c r="B162" s="45" t="s">
        <v>244</v>
      </c>
      <c r="C162" s="45" t="s">
        <v>112</v>
      </c>
      <c r="D162" s="45" t="s">
        <v>247</v>
      </c>
      <c r="E162" s="45">
        <v>103.49</v>
      </c>
      <c r="F162" s="45">
        <v>2.1</v>
      </c>
      <c r="G162" s="45">
        <v>0</v>
      </c>
      <c r="H162" s="45">
        <v>0</v>
      </c>
      <c r="I162" s="45">
        <v>0</v>
      </c>
      <c r="J162" s="45">
        <v>0</v>
      </c>
      <c r="K162" s="45">
        <v>105.59</v>
      </c>
    </row>
    <row r="163" spans="2:11" x14ac:dyDescent="0.35">
      <c r="B163" s="45" t="s">
        <v>244</v>
      </c>
      <c r="C163" s="45" t="s">
        <v>112</v>
      </c>
      <c r="D163" s="45" t="s">
        <v>197</v>
      </c>
      <c r="E163" s="45">
        <v>138.16</v>
      </c>
      <c r="F163" s="45">
        <v>3.53</v>
      </c>
      <c r="G163" s="45">
        <v>0</v>
      </c>
      <c r="H163" s="45">
        <v>0</v>
      </c>
      <c r="I163" s="45">
        <v>0</v>
      </c>
      <c r="J163" s="45">
        <v>0</v>
      </c>
      <c r="K163" s="45">
        <v>141.69</v>
      </c>
    </row>
    <row r="164" spans="2:11" x14ac:dyDescent="0.35">
      <c r="B164" s="45" t="s">
        <v>250</v>
      </c>
      <c r="C164" s="45" t="s">
        <v>112</v>
      </c>
      <c r="D164" s="45" t="s">
        <v>251</v>
      </c>
      <c r="E164" s="45">
        <v>30.42</v>
      </c>
      <c r="F164" s="45">
        <v>3.52</v>
      </c>
      <c r="G164" s="45">
        <v>0</v>
      </c>
      <c r="H164" s="45">
        <v>0</v>
      </c>
      <c r="I164" s="45">
        <v>0</v>
      </c>
      <c r="J164" s="45">
        <v>0</v>
      </c>
      <c r="K164" s="45">
        <v>33.94</v>
      </c>
    </row>
    <row r="165" spans="2:11" x14ac:dyDescent="0.35">
      <c r="B165" s="45" t="s">
        <v>250</v>
      </c>
      <c r="C165" s="45" t="s">
        <v>112</v>
      </c>
      <c r="D165" s="45" t="s">
        <v>246</v>
      </c>
      <c r="E165" s="45">
        <v>49.67</v>
      </c>
      <c r="F165" s="45">
        <v>24.31</v>
      </c>
      <c r="G165" s="45">
        <v>0</v>
      </c>
      <c r="H165" s="45">
        <v>0</v>
      </c>
      <c r="I165" s="45">
        <v>0</v>
      </c>
      <c r="J165" s="45">
        <v>0</v>
      </c>
      <c r="K165" s="45">
        <v>73.98</v>
      </c>
    </row>
    <row r="166" spans="2:11" x14ac:dyDescent="0.35">
      <c r="B166" s="45" t="s">
        <v>250</v>
      </c>
      <c r="C166" s="45" t="s">
        <v>112</v>
      </c>
      <c r="D166" s="45" t="s">
        <v>254</v>
      </c>
      <c r="E166" s="45">
        <v>99.33</v>
      </c>
      <c r="F166" s="45">
        <v>24.31</v>
      </c>
      <c r="G166" s="45">
        <v>0</v>
      </c>
      <c r="H166" s="45">
        <v>0</v>
      </c>
      <c r="I166" s="45">
        <v>0</v>
      </c>
      <c r="J166" s="45">
        <v>0</v>
      </c>
      <c r="K166" s="45">
        <v>123.65</v>
      </c>
    </row>
    <row r="167" spans="2:11" x14ac:dyDescent="0.35">
      <c r="B167" s="45" t="s">
        <v>260</v>
      </c>
      <c r="C167" s="45" t="s">
        <v>112</v>
      </c>
      <c r="D167" s="45" t="s">
        <v>173</v>
      </c>
      <c r="E167" s="45">
        <v>34.14</v>
      </c>
      <c r="F167" s="45">
        <v>6.97</v>
      </c>
      <c r="G167" s="45">
        <v>0</v>
      </c>
      <c r="H167" s="45">
        <v>0</v>
      </c>
      <c r="I167" s="45">
        <v>0</v>
      </c>
      <c r="J167" s="45">
        <v>0</v>
      </c>
      <c r="K167" s="45">
        <v>41.11</v>
      </c>
    </row>
    <row r="168" spans="2:11" x14ac:dyDescent="0.35">
      <c r="B168" s="45" t="s">
        <v>260</v>
      </c>
      <c r="C168" s="45" t="s">
        <v>112</v>
      </c>
      <c r="D168" s="45" t="s">
        <v>173</v>
      </c>
      <c r="E168" s="45">
        <v>35.869999999999997</v>
      </c>
      <c r="F168" s="45">
        <v>7.69</v>
      </c>
      <c r="G168" s="45">
        <v>0</v>
      </c>
      <c r="H168" s="45">
        <v>0</v>
      </c>
      <c r="I168" s="45">
        <v>0</v>
      </c>
      <c r="J168" s="45">
        <v>0</v>
      </c>
      <c r="K168" s="45">
        <v>43.56</v>
      </c>
    </row>
    <row r="169" spans="2:11" x14ac:dyDescent="0.35">
      <c r="B169" s="45" t="s">
        <v>260</v>
      </c>
      <c r="C169" s="45" t="s">
        <v>112</v>
      </c>
      <c r="D169" s="45" t="s">
        <v>267</v>
      </c>
      <c r="E169" s="45">
        <v>66.66</v>
      </c>
      <c r="F169" s="45">
        <v>11.1</v>
      </c>
      <c r="G169" s="45">
        <v>0</v>
      </c>
      <c r="H169" s="45">
        <v>0</v>
      </c>
      <c r="I169" s="45">
        <v>0</v>
      </c>
      <c r="J169" s="45">
        <v>0</v>
      </c>
      <c r="K169" s="45">
        <v>77.760000000000005</v>
      </c>
    </row>
    <row r="170" spans="2:11" x14ac:dyDescent="0.35">
      <c r="B170" s="45" t="s">
        <v>260</v>
      </c>
      <c r="C170" s="45" t="s">
        <v>112</v>
      </c>
      <c r="D170" s="45" t="s">
        <v>270</v>
      </c>
      <c r="E170" s="45">
        <v>100.22</v>
      </c>
      <c r="F170" s="45">
        <v>14.1</v>
      </c>
      <c r="G170" s="45">
        <v>0</v>
      </c>
      <c r="H170" s="45">
        <v>0</v>
      </c>
      <c r="I170" s="45">
        <v>0</v>
      </c>
      <c r="J170" s="45">
        <v>0</v>
      </c>
      <c r="K170" s="45">
        <v>114.32</v>
      </c>
    </row>
    <row r="171" spans="2:11" x14ac:dyDescent="0.35">
      <c r="B171" s="45" t="s">
        <v>273</v>
      </c>
      <c r="C171" s="45" t="s">
        <v>112</v>
      </c>
      <c r="D171" s="45" t="s">
        <v>245</v>
      </c>
      <c r="E171" s="45">
        <v>42.76</v>
      </c>
      <c r="F171" s="45">
        <v>8.02</v>
      </c>
      <c r="G171" s="45">
        <v>0</v>
      </c>
      <c r="H171" s="45">
        <v>0</v>
      </c>
      <c r="I171" s="45">
        <v>0</v>
      </c>
      <c r="J171" s="45">
        <v>0</v>
      </c>
      <c r="K171" s="45">
        <v>50.78</v>
      </c>
    </row>
    <row r="172" spans="2:11" x14ac:dyDescent="0.35">
      <c r="B172" s="45" t="s">
        <v>278</v>
      </c>
      <c r="C172" s="45" t="s">
        <v>112</v>
      </c>
      <c r="D172" s="45" t="s">
        <v>245</v>
      </c>
      <c r="E172" s="45">
        <v>55.85</v>
      </c>
      <c r="F172" s="45">
        <v>6.62</v>
      </c>
      <c r="G172" s="45">
        <v>0</v>
      </c>
      <c r="H172" s="45">
        <v>0</v>
      </c>
      <c r="I172" s="45">
        <v>0</v>
      </c>
      <c r="J172" s="45">
        <v>0</v>
      </c>
      <c r="K172" s="45">
        <v>62.47</v>
      </c>
    </row>
    <row r="173" spans="2:11" x14ac:dyDescent="0.35">
      <c r="B173" s="45" t="s">
        <v>278</v>
      </c>
      <c r="C173" s="45" t="s">
        <v>112</v>
      </c>
      <c r="D173" s="45" t="s">
        <v>245</v>
      </c>
      <c r="E173" s="45">
        <v>68.59</v>
      </c>
      <c r="F173" s="45">
        <v>19.36</v>
      </c>
      <c r="G173" s="45">
        <v>0</v>
      </c>
      <c r="H173" s="45">
        <v>0</v>
      </c>
      <c r="I173" s="45">
        <v>0</v>
      </c>
      <c r="J173" s="45">
        <v>0</v>
      </c>
      <c r="K173" s="45">
        <v>87.94</v>
      </c>
    </row>
    <row r="174" spans="2:11" x14ac:dyDescent="0.35">
      <c r="B174" s="45" t="s">
        <v>283</v>
      </c>
      <c r="C174" s="45" t="s">
        <v>112</v>
      </c>
      <c r="D174" s="45" t="s">
        <v>251</v>
      </c>
      <c r="E174" s="45">
        <v>39.5</v>
      </c>
      <c r="F174" s="45">
        <v>6.52</v>
      </c>
      <c r="G174" s="45">
        <v>0</v>
      </c>
      <c r="H174" s="45">
        <v>0</v>
      </c>
      <c r="I174" s="45">
        <v>0</v>
      </c>
      <c r="J174" s="45">
        <v>0</v>
      </c>
      <c r="K174" s="45">
        <v>46.02</v>
      </c>
    </row>
    <row r="175" spans="2:11" x14ac:dyDescent="0.35">
      <c r="B175" s="45" t="s">
        <v>290</v>
      </c>
      <c r="C175" s="45" t="s">
        <v>112</v>
      </c>
      <c r="D175" s="45" t="s">
        <v>293</v>
      </c>
      <c r="E175" s="45">
        <v>77.430000000000007</v>
      </c>
      <c r="F175" s="45">
        <v>12.78</v>
      </c>
      <c r="G175" s="45">
        <v>0</v>
      </c>
      <c r="H175" s="45">
        <v>0</v>
      </c>
      <c r="I175" s="45">
        <v>0</v>
      </c>
      <c r="J175" s="45">
        <v>0</v>
      </c>
      <c r="K175" s="45">
        <v>90.22</v>
      </c>
    </row>
    <row r="176" spans="2:11" x14ac:dyDescent="0.35">
      <c r="B176" s="45" t="s">
        <v>290</v>
      </c>
      <c r="C176" s="45" t="s">
        <v>112</v>
      </c>
      <c r="D176" s="45" t="s">
        <v>254</v>
      </c>
      <c r="E176" s="45">
        <v>81.349999999999994</v>
      </c>
      <c r="F176" s="45">
        <v>21.13</v>
      </c>
      <c r="G176" s="45">
        <v>0</v>
      </c>
      <c r="H176" s="45">
        <v>0</v>
      </c>
      <c r="I176" s="45">
        <v>0</v>
      </c>
      <c r="J176" s="45">
        <v>0</v>
      </c>
      <c r="K176" s="45">
        <v>102.48</v>
      </c>
    </row>
    <row r="177" spans="2:11" x14ac:dyDescent="0.35">
      <c r="B177" s="45" t="s">
        <v>290</v>
      </c>
      <c r="C177" s="45" t="s">
        <v>112</v>
      </c>
      <c r="D177" s="45" t="s">
        <v>254</v>
      </c>
      <c r="E177" s="45">
        <v>112.23</v>
      </c>
      <c r="F177" s="45">
        <v>13.65</v>
      </c>
      <c r="G177" s="45">
        <v>0</v>
      </c>
      <c r="H177" s="45">
        <v>0</v>
      </c>
      <c r="I177" s="45">
        <v>0</v>
      </c>
      <c r="J177" s="45">
        <v>0</v>
      </c>
      <c r="K177" s="45">
        <v>125.88</v>
      </c>
    </row>
    <row r="178" spans="2:11" x14ac:dyDescent="0.35">
      <c r="B178" s="45" t="s">
        <v>290</v>
      </c>
      <c r="C178" s="45" t="s">
        <v>112</v>
      </c>
      <c r="D178" s="45" t="s">
        <v>254</v>
      </c>
      <c r="E178" s="45">
        <v>143.81</v>
      </c>
      <c r="F178" s="45">
        <v>15.34</v>
      </c>
      <c r="G178" s="45">
        <v>0</v>
      </c>
      <c r="H178" s="45">
        <v>0</v>
      </c>
      <c r="I178" s="45">
        <v>0</v>
      </c>
      <c r="J178" s="45">
        <v>0</v>
      </c>
      <c r="K178" s="45">
        <v>159.15</v>
      </c>
    </row>
    <row r="179" spans="2:11" x14ac:dyDescent="0.35">
      <c r="B179" s="45" t="s">
        <v>297</v>
      </c>
      <c r="C179" s="45" t="s">
        <v>112</v>
      </c>
      <c r="D179" s="45" t="s">
        <v>300</v>
      </c>
      <c r="E179" s="45">
        <v>65</v>
      </c>
      <c r="F179" s="45">
        <v>43.18</v>
      </c>
      <c r="G179" s="45">
        <v>0</v>
      </c>
      <c r="H179" s="45">
        <v>0</v>
      </c>
      <c r="I179" s="45">
        <v>0</v>
      </c>
      <c r="J179" s="45">
        <v>0</v>
      </c>
      <c r="K179" s="45">
        <v>108.18</v>
      </c>
    </row>
    <row r="180" spans="2:11" x14ac:dyDescent="0.35">
      <c r="B180" s="45" t="s">
        <v>301</v>
      </c>
      <c r="C180" s="45" t="s">
        <v>112</v>
      </c>
      <c r="D180" s="45" t="s">
        <v>113</v>
      </c>
      <c r="E180" s="45">
        <v>33.86</v>
      </c>
      <c r="F180" s="45">
        <v>4.79</v>
      </c>
      <c r="G180" s="45">
        <v>0</v>
      </c>
      <c r="H180" s="45">
        <v>0</v>
      </c>
      <c r="I180" s="45">
        <v>0</v>
      </c>
      <c r="J180" s="45">
        <v>0</v>
      </c>
      <c r="K180" s="45">
        <v>38.65</v>
      </c>
    </row>
    <row r="181" spans="2:11" x14ac:dyDescent="0.35">
      <c r="B181" s="45" t="s">
        <v>301</v>
      </c>
      <c r="C181" s="45" t="s">
        <v>112</v>
      </c>
      <c r="D181" s="45" t="s">
        <v>308</v>
      </c>
      <c r="E181" s="45">
        <v>110.09</v>
      </c>
      <c r="F181" s="45">
        <v>19.46</v>
      </c>
      <c r="G181" s="45">
        <v>0</v>
      </c>
      <c r="H181" s="45">
        <v>0</v>
      </c>
      <c r="I181" s="45">
        <v>0</v>
      </c>
      <c r="J181" s="45">
        <v>0</v>
      </c>
      <c r="K181" s="45">
        <v>129.55000000000001</v>
      </c>
    </row>
    <row r="182" spans="2:11" x14ac:dyDescent="0.35">
      <c r="B182" s="45" t="s">
        <v>111</v>
      </c>
      <c r="C182" s="45" t="s">
        <v>114</v>
      </c>
      <c r="D182" s="45" t="s">
        <v>115</v>
      </c>
      <c r="E182" s="45">
        <v>26.48</v>
      </c>
      <c r="F182" s="45">
        <v>8.7100000000000009</v>
      </c>
      <c r="G182" s="45">
        <v>0</v>
      </c>
      <c r="H182" s="45">
        <v>0</v>
      </c>
      <c r="I182" s="45">
        <v>0</v>
      </c>
      <c r="J182" s="45">
        <v>0</v>
      </c>
      <c r="K182" s="45">
        <v>35.19</v>
      </c>
    </row>
    <row r="183" spans="2:11" x14ac:dyDescent="0.35">
      <c r="B183" s="45" t="s">
        <v>111</v>
      </c>
      <c r="C183" s="45" t="s">
        <v>114</v>
      </c>
      <c r="D183" s="45" t="s">
        <v>115</v>
      </c>
      <c r="E183" s="45">
        <v>27.23</v>
      </c>
      <c r="F183" s="45">
        <v>9.57</v>
      </c>
      <c r="G183" s="45">
        <v>0</v>
      </c>
      <c r="H183" s="45">
        <v>0</v>
      </c>
      <c r="I183" s="45">
        <v>0</v>
      </c>
      <c r="J183" s="45">
        <v>0</v>
      </c>
      <c r="K183" s="45">
        <v>36.799999999999997</v>
      </c>
    </row>
    <row r="184" spans="2:11" x14ac:dyDescent="0.35">
      <c r="B184" s="45" t="s">
        <v>111</v>
      </c>
      <c r="C184" s="45" t="s">
        <v>114</v>
      </c>
      <c r="D184" s="45" t="s">
        <v>115</v>
      </c>
      <c r="E184" s="45">
        <v>27.89</v>
      </c>
      <c r="F184" s="45">
        <v>9.92</v>
      </c>
      <c r="G184" s="45">
        <v>0</v>
      </c>
      <c r="H184" s="45">
        <v>0</v>
      </c>
      <c r="I184" s="45">
        <v>0</v>
      </c>
      <c r="J184" s="45">
        <v>0</v>
      </c>
      <c r="K184" s="45">
        <v>37.81</v>
      </c>
    </row>
    <row r="185" spans="2:11" x14ac:dyDescent="0.35">
      <c r="B185" s="45" t="s">
        <v>111</v>
      </c>
      <c r="C185" s="45" t="s">
        <v>114</v>
      </c>
      <c r="D185" s="45" t="s">
        <v>117</v>
      </c>
      <c r="E185" s="45">
        <v>28.76</v>
      </c>
      <c r="F185" s="45">
        <v>10.26</v>
      </c>
      <c r="G185" s="45">
        <v>0</v>
      </c>
      <c r="H185" s="45">
        <v>0</v>
      </c>
      <c r="I185" s="45">
        <v>0</v>
      </c>
      <c r="J185" s="45">
        <v>0</v>
      </c>
      <c r="K185" s="45">
        <v>39.020000000000003</v>
      </c>
    </row>
    <row r="186" spans="2:11" x14ac:dyDescent="0.35">
      <c r="B186" s="45" t="s">
        <v>111</v>
      </c>
      <c r="C186" s="45" t="s">
        <v>114</v>
      </c>
      <c r="D186" s="45" t="s">
        <v>115</v>
      </c>
      <c r="E186" s="45">
        <v>30.48</v>
      </c>
      <c r="F186" s="45">
        <v>10.69</v>
      </c>
      <c r="G186" s="45">
        <v>0</v>
      </c>
      <c r="H186" s="45">
        <v>0</v>
      </c>
      <c r="I186" s="45">
        <v>0</v>
      </c>
      <c r="J186" s="45">
        <v>0</v>
      </c>
      <c r="K186" s="45">
        <v>41.17</v>
      </c>
    </row>
    <row r="187" spans="2:11" x14ac:dyDescent="0.35">
      <c r="B187" s="45" t="s">
        <v>111</v>
      </c>
      <c r="C187" s="45" t="s">
        <v>114</v>
      </c>
      <c r="D187" s="45" t="s">
        <v>115</v>
      </c>
      <c r="E187" s="45">
        <v>36.76</v>
      </c>
      <c r="F187" s="45">
        <v>11.36</v>
      </c>
      <c r="G187" s="45">
        <v>0</v>
      </c>
      <c r="H187" s="45">
        <v>0</v>
      </c>
      <c r="I187" s="45">
        <v>0</v>
      </c>
      <c r="J187" s="45">
        <v>0</v>
      </c>
      <c r="K187" s="45">
        <v>48.13</v>
      </c>
    </row>
    <row r="188" spans="2:11" x14ac:dyDescent="0.35">
      <c r="B188" s="45" t="s">
        <v>111</v>
      </c>
      <c r="C188" s="45" t="s">
        <v>114</v>
      </c>
      <c r="D188" s="45" t="s">
        <v>115</v>
      </c>
      <c r="E188" s="45">
        <v>42.98</v>
      </c>
      <c r="F188" s="45">
        <v>12.53</v>
      </c>
      <c r="G188" s="45">
        <v>0</v>
      </c>
      <c r="H188" s="45">
        <v>0</v>
      </c>
      <c r="I188" s="45">
        <v>0</v>
      </c>
      <c r="J188" s="45">
        <v>0</v>
      </c>
      <c r="K188" s="45">
        <v>55.5</v>
      </c>
    </row>
    <row r="189" spans="2:11" x14ac:dyDescent="0.35">
      <c r="B189" s="45" t="s">
        <v>111</v>
      </c>
      <c r="C189" s="45" t="s">
        <v>114</v>
      </c>
      <c r="D189" s="45" t="s">
        <v>121</v>
      </c>
      <c r="E189" s="45">
        <v>45.26</v>
      </c>
      <c r="F189" s="45">
        <v>14.11</v>
      </c>
      <c r="G189" s="45">
        <v>0</v>
      </c>
      <c r="H189" s="45">
        <v>0</v>
      </c>
      <c r="I189" s="45">
        <v>0</v>
      </c>
      <c r="J189" s="45">
        <v>0</v>
      </c>
      <c r="K189" s="45">
        <v>59.37</v>
      </c>
    </row>
    <row r="190" spans="2:11" x14ac:dyDescent="0.35">
      <c r="B190" s="45" t="s">
        <v>111</v>
      </c>
      <c r="C190" s="45" t="s">
        <v>114</v>
      </c>
      <c r="D190" s="45" t="s">
        <v>121</v>
      </c>
      <c r="E190" s="45">
        <v>46.57</v>
      </c>
      <c r="F190" s="45">
        <v>14.62</v>
      </c>
      <c r="G190" s="45">
        <v>0</v>
      </c>
      <c r="H190" s="45">
        <v>0</v>
      </c>
      <c r="I190" s="45">
        <v>0</v>
      </c>
      <c r="J190" s="45">
        <v>0</v>
      </c>
      <c r="K190" s="45">
        <v>61.19</v>
      </c>
    </row>
    <row r="191" spans="2:11" x14ac:dyDescent="0.35">
      <c r="B191" s="45" t="s">
        <v>111</v>
      </c>
      <c r="C191" s="45" t="s">
        <v>114</v>
      </c>
      <c r="D191" s="45" t="s">
        <v>121</v>
      </c>
      <c r="E191" s="45">
        <v>40.909999999999997</v>
      </c>
      <c r="F191" s="45">
        <v>20.440000000000001</v>
      </c>
      <c r="G191" s="45">
        <v>0</v>
      </c>
      <c r="H191" s="45">
        <v>0</v>
      </c>
      <c r="I191" s="45">
        <v>0</v>
      </c>
      <c r="J191" s="45">
        <v>0</v>
      </c>
      <c r="K191" s="45">
        <v>61.35</v>
      </c>
    </row>
    <row r="192" spans="2:11" x14ac:dyDescent="0.35">
      <c r="B192" s="45" t="s">
        <v>111</v>
      </c>
      <c r="C192" s="45" t="s">
        <v>114</v>
      </c>
      <c r="D192" s="45" t="s">
        <v>121</v>
      </c>
      <c r="E192" s="45">
        <v>42.11</v>
      </c>
      <c r="F192" s="45">
        <v>21.43</v>
      </c>
      <c r="G192" s="45">
        <v>0</v>
      </c>
      <c r="H192" s="45">
        <v>0</v>
      </c>
      <c r="I192" s="45">
        <v>0</v>
      </c>
      <c r="J192" s="45">
        <v>0</v>
      </c>
      <c r="K192" s="45">
        <v>63.53</v>
      </c>
    </row>
    <row r="193" spans="2:11" x14ac:dyDescent="0.35">
      <c r="B193" s="45" t="s">
        <v>111</v>
      </c>
      <c r="C193" s="45" t="s">
        <v>114</v>
      </c>
      <c r="D193" s="45" t="s">
        <v>121</v>
      </c>
      <c r="E193" s="45">
        <v>48.72</v>
      </c>
      <c r="F193" s="45">
        <v>15.49</v>
      </c>
      <c r="G193" s="45">
        <v>0</v>
      </c>
      <c r="H193" s="45">
        <v>0</v>
      </c>
      <c r="I193" s="45">
        <v>0</v>
      </c>
      <c r="J193" s="45">
        <v>0</v>
      </c>
      <c r="K193" s="45">
        <v>64.209999999999994</v>
      </c>
    </row>
    <row r="194" spans="2:11" x14ac:dyDescent="0.35">
      <c r="B194" s="45" t="s">
        <v>111</v>
      </c>
      <c r="C194" s="45" t="s">
        <v>114</v>
      </c>
      <c r="D194" s="45" t="s">
        <v>124</v>
      </c>
      <c r="E194" s="45">
        <v>43.97</v>
      </c>
      <c r="F194" s="45">
        <v>21.65</v>
      </c>
      <c r="G194" s="45">
        <v>0</v>
      </c>
      <c r="H194" s="45">
        <v>0</v>
      </c>
      <c r="I194" s="45">
        <v>0</v>
      </c>
      <c r="J194" s="45">
        <v>0</v>
      </c>
      <c r="K194" s="45">
        <v>65.62</v>
      </c>
    </row>
    <row r="195" spans="2:11" x14ac:dyDescent="0.35">
      <c r="B195" s="45" t="s">
        <v>111</v>
      </c>
      <c r="C195" s="45" t="s">
        <v>114</v>
      </c>
      <c r="D195" s="45" t="s">
        <v>121</v>
      </c>
      <c r="E195" s="45">
        <v>46.12</v>
      </c>
      <c r="F195" s="45">
        <v>21.95</v>
      </c>
      <c r="G195" s="45">
        <v>0</v>
      </c>
      <c r="H195" s="45">
        <v>0</v>
      </c>
      <c r="I195" s="45">
        <v>0</v>
      </c>
      <c r="J195" s="45">
        <v>0</v>
      </c>
      <c r="K195" s="45">
        <v>68.069999999999993</v>
      </c>
    </row>
    <row r="196" spans="2:11" x14ac:dyDescent="0.35">
      <c r="B196" s="45" t="s">
        <v>111</v>
      </c>
      <c r="C196" s="45" t="s">
        <v>114</v>
      </c>
      <c r="D196" s="45" t="s">
        <v>121</v>
      </c>
      <c r="E196" s="45">
        <v>51.19</v>
      </c>
      <c r="F196" s="45">
        <v>16.989999999999998</v>
      </c>
      <c r="G196" s="45">
        <v>0</v>
      </c>
      <c r="H196" s="45">
        <v>0</v>
      </c>
      <c r="I196" s="45">
        <v>0</v>
      </c>
      <c r="J196" s="45">
        <v>0</v>
      </c>
      <c r="K196" s="45">
        <v>68.180000000000007</v>
      </c>
    </row>
    <row r="197" spans="2:11" x14ac:dyDescent="0.35">
      <c r="B197" s="45" t="s">
        <v>111</v>
      </c>
      <c r="C197" s="45" t="s">
        <v>114</v>
      </c>
      <c r="D197" s="45" t="s">
        <v>121</v>
      </c>
      <c r="E197" s="45">
        <v>47.7</v>
      </c>
      <c r="F197" s="45">
        <v>22.92</v>
      </c>
      <c r="G197" s="45">
        <v>0</v>
      </c>
      <c r="H197" s="45">
        <v>0</v>
      </c>
      <c r="I197" s="45">
        <v>0</v>
      </c>
      <c r="J197" s="45">
        <v>0</v>
      </c>
      <c r="K197" s="45">
        <v>70.63</v>
      </c>
    </row>
    <row r="198" spans="2:11" x14ac:dyDescent="0.35">
      <c r="B198" s="45" t="s">
        <v>111</v>
      </c>
      <c r="C198" s="45" t="s">
        <v>114</v>
      </c>
      <c r="D198" s="45" t="s">
        <v>115</v>
      </c>
      <c r="E198" s="45">
        <v>59.15</v>
      </c>
      <c r="F198" s="45">
        <v>14.15</v>
      </c>
      <c r="G198" s="45">
        <v>0</v>
      </c>
      <c r="H198" s="45">
        <v>0</v>
      </c>
      <c r="I198" s="45">
        <v>0</v>
      </c>
      <c r="J198" s="45">
        <v>0</v>
      </c>
      <c r="K198" s="45">
        <v>73.290000000000006</v>
      </c>
    </row>
    <row r="199" spans="2:11" x14ac:dyDescent="0.35">
      <c r="B199" s="45" t="s">
        <v>111</v>
      </c>
      <c r="C199" s="45" t="s">
        <v>114</v>
      </c>
      <c r="D199" s="45" t="s">
        <v>121</v>
      </c>
      <c r="E199" s="45">
        <v>54.91</v>
      </c>
      <c r="F199" s="45">
        <v>19.18</v>
      </c>
      <c r="G199" s="45">
        <v>0</v>
      </c>
      <c r="H199" s="45">
        <v>0</v>
      </c>
      <c r="I199" s="45">
        <v>0</v>
      </c>
      <c r="J199" s="45">
        <v>0</v>
      </c>
      <c r="K199" s="45">
        <v>74.09</v>
      </c>
    </row>
    <row r="200" spans="2:11" x14ac:dyDescent="0.35">
      <c r="B200" s="45" t="s">
        <v>111</v>
      </c>
      <c r="C200" s="45" t="s">
        <v>114</v>
      </c>
      <c r="D200" s="45" t="s">
        <v>121</v>
      </c>
      <c r="E200" s="45">
        <v>56.08</v>
      </c>
      <c r="F200" s="45">
        <v>26.32</v>
      </c>
      <c r="G200" s="45">
        <v>0</v>
      </c>
      <c r="H200" s="45">
        <v>0</v>
      </c>
      <c r="I200" s="45">
        <v>0</v>
      </c>
      <c r="J200" s="45">
        <v>0</v>
      </c>
      <c r="K200" s="45">
        <v>82.4</v>
      </c>
    </row>
    <row r="201" spans="2:11" x14ac:dyDescent="0.35">
      <c r="B201" s="45" t="s">
        <v>111</v>
      </c>
      <c r="C201" s="45" t="s">
        <v>114</v>
      </c>
      <c r="D201" s="45" t="s">
        <v>115</v>
      </c>
      <c r="E201" s="45">
        <v>76.39</v>
      </c>
      <c r="F201" s="45">
        <v>16.489999999999998</v>
      </c>
      <c r="G201" s="45">
        <v>0</v>
      </c>
      <c r="H201" s="45">
        <v>0</v>
      </c>
      <c r="I201" s="45">
        <v>0</v>
      </c>
      <c r="J201" s="45">
        <v>0</v>
      </c>
      <c r="K201" s="45">
        <v>92.88</v>
      </c>
    </row>
    <row r="202" spans="2:11" x14ac:dyDescent="0.35">
      <c r="B202" s="45" t="s">
        <v>111</v>
      </c>
      <c r="C202" s="45" t="s">
        <v>114</v>
      </c>
      <c r="D202" s="45" t="s">
        <v>121</v>
      </c>
      <c r="E202" s="45">
        <v>68.930000000000007</v>
      </c>
      <c r="F202" s="45">
        <v>24.66</v>
      </c>
      <c r="G202" s="45">
        <v>0</v>
      </c>
      <c r="H202" s="45">
        <v>0</v>
      </c>
      <c r="I202" s="45">
        <v>0</v>
      </c>
      <c r="J202" s="45">
        <v>0</v>
      </c>
      <c r="K202" s="45">
        <v>93.59</v>
      </c>
    </row>
    <row r="203" spans="2:11" x14ac:dyDescent="0.35">
      <c r="B203" s="45" t="s">
        <v>111</v>
      </c>
      <c r="C203" s="45" t="s">
        <v>114</v>
      </c>
      <c r="D203" s="45" t="s">
        <v>121</v>
      </c>
      <c r="E203" s="45">
        <v>79.22</v>
      </c>
      <c r="F203" s="45">
        <v>32.56</v>
      </c>
      <c r="G203" s="45">
        <v>0</v>
      </c>
      <c r="H203" s="45">
        <v>0</v>
      </c>
      <c r="I203" s="45">
        <v>0</v>
      </c>
      <c r="J203" s="45">
        <v>0</v>
      </c>
      <c r="K203" s="45">
        <v>111.78</v>
      </c>
    </row>
    <row r="204" spans="2:11" x14ac:dyDescent="0.35">
      <c r="B204" s="45" t="s">
        <v>111</v>
      </c>
      <c r="C204" s="45" t="s">
        <v>114</v>
      </c>
      <c r="D204" s="45" t="s">
        <v>121</v>
      </c>
      <c r="E204" s="45">
        <v>92.13</v>
      </c>
      <c r="F204" s="45">
        <v>27.08</v>
      </c>
      <c r="G204" s="45">
        <v>0</v>
      </c>
      <c r="H204" s="45">
        <v>0</v>
      </c>
      <c r="I204" s="45">
        <v>0</v>
      </c>
      <c r="J204" s="45">
        <v>0</v>
      </c>
      <c r="K204" s="45">
        <v>119.21</v>
      </c>
    </row>
    <row r="205" spans="2:11" x14ac:dyDescent="0.35">
      <c r="B205" s="45" t="s">
        <v>111</v>
      </c>
      <c r="C205" s="45" t="s">
        <v>114</v>
      </c>
      <c r="D205" s="45" t="s">
        <v>115</v>
      </c>
      <c r="E205" s="45">
        <v>129.06</v>
      </c>
      <c r="F205" s="45">
        <v>26.07</v>
      </c>
      <c r="G205" s="45">
        <v>0</v>
      </c>
      <c r="H205" s="45">
        <v>0</v>
      </c>
      <c r="I205" s="45">
        <v>0</v>
      </c>
      <c r="J205" s="45">
        <v>0</v>
      </c>
      <c r="K205" s="45">
        <v>155.13</v>
      </c>
    </row>
    <row r="206" spans="2:11" x14ac:dyDescent="0.35">
      <c r="B206" s="45" t="s">
        <v>157</v>
      </c>
      <c r="C206" s="45" t="s">
        <v>114</v>
      </c>
      <c r="D206" s="45" t="s">
        <v>159</v>
      </c>
      <c r="E206" s="45">
        <v>53.85</v>
      </c>
      <c r="F206" s="45">
        <v>13.5</v>
      </c>
      <c r="G206" s="45">
        <v>0</v>
      </c>
      <c r="H206" s="45">
        <v>0</v>
      </c>
      <c r="I206" s="45">
        <v>0</v>
      </c>
      <c r="J206" s="45">
        <v>0</v>
      </c>
      <c r="K206" s="45">
        <v>67.349999999999994</v>
      </c>
    </row>
    <row r="207" spans="2:11" x14ac:dyDescent="0.35">
      <c r="B207" s="45" t="s">
        <v>157</v>
      </c>
      <c r="C207" s="45" t="s">
        <v>114</v>
      </c>
      <c r="D207" s="45" t="s">
        <v>160</v>
      </c>
      <c r="E207" s="45">
        <v>58.47</v>
      </c>
      <c r="F207" s="45">
        <v>13.82</v>
      </c>
      <c r="G207" s="45">
        <v>0</v>
      </c>
      <c r="H207" s="45">
        <v>0</v>
      </c>
      <c r="I207" s="45">
        <v>0</v>
      </c>
      <c r="J207" s="45">
        <v>0</v>
      </c>
      <c r="K207" s="45">
        <v>72.290000000000006</v>
      </c>
    </row>
    <row r="208" spans="2:11" x14ac:dyDescent="0.35">
      <c r="B208" s="45" t="s">
        <v>165</v>
      </c>
      <c r="C208" s="45" t="s">
        <v>114</v>
      </c>
      <c r="D208" s="45" t="s">
        <v>166</v>
      </c>
      <c r="E208" s="45">
        <v>20.92</v>
      </c>
      <c r="F208" s="45">
        <v>9.84</v>
      </c>
      <c r="G208" s="45">
        <v>0</v>
      </c>
      <c r="H208" s="45">
        <v>0</v>
      </c>
      <c r="I208" s="45">
        <v>0</v>
      </c>
      <c r="J208" s="45">
        <v>0</v>
      </c>
      <c r="K208" s="45">
        <v>30.76</v>
      </c>
    </row>
    <row r="209" spans="2:11" x14ac:dyDescent="0.35">
      <c r="B209" s="45" t="s">
        <v>171</v>
      </c>
      <c r="C209" s="45" t="s">
        <v>114</v>
      </c>
      <c r="D209" s="45" t="s">
        <v>172</v>
      </c>
      <c r="E209" s="45">
        <v>25.93</v>
      </c>
      <c r="F209" s="45">
        <v>15.23</v>
      </c>
      <c r="G209" s="45">
        <v>0</v>
      </c>
      <c r="H209" s="45">
        <v>0</v>
      </c>
      <c r="I209" s="45">
        <v>0</v>
      </c>
      <c r="J209" s="45">
        <v>0</v>
      </c>
      <c r="K209" s="45">
        <v>41.17</v>
      </c>
    </row>
    <row r="210" spans="2:11" x14ac:dyDescent="0.35">
      <c r="B210" s="45" t="s">
        <v>180</v>
      </c>
      <c r="C210" s="45" t="s">
        <v>114</v>
      </c>
      <c r="D210" s="45" t="s">
        <v>187</v>
      </c>
      <c r="E210" s="45">
        <v>85.1</v>
      </c>
      <c r="F210" s="45">
        <v>28.22</v>
      </c>
      <c r="G210" s="45">
        <v>0</v>
      </c>
      <c r="H210" s="45">
        <v>0</v>
      </c>
      <c r="I210" s="45">
        <v>0</v>
      </c>
      <c r="J210" s="45">
        <v>0</v>
      </c>
      <c r="K210" s="45">
        <v>113.33</v>
      </c>
    </row>
    <row r="211" spans="2:11" x14ac:dyDescent="0.35">
      <c r="B211" s="45" t="s">
        <v>180</v>
      </c>
      <c r="C211" s="45" t="s">
        <v>114</v>
      </c>
      <c r="D211" s="45" t="s">
        <v>188</v>
      </c>
      <c r="E211" s="45">
        <v>115.89</v>
      </c>
      <c r="F211" s="45">
        <v>45.1</v>
      </c>
      <c r="G211" s="45">
        <v>0</v>
      </c>
      <c r="H211" s="45">
        <v>0</v>
      </c>
      <c r="I211" s="45">
        <v>0</v>
      </c>
      <c r="J211" s="45">
        <v>0</v>
      </c>
      <c r="K211" s="45">
        <v>160.99</v>
      </c>
    </row>
    <row r="212" spans="2:11" x14ac:dyDescent="0.35">
      <c r="B212" s="45" t="s">
        <v>189</v>
      </c>
      <c r="C212" s="45" t="s">
        <v>114</v>
      </c>
      <c r="D212" s="45" t="s">
        <v>193</v>
      </c>
      <c r="E212" s="45">
        <v>112.69</v>
      </c>
      <c r="F212" s="45">
        <v>27.48</v>
      </c>
      <c r="G212" s="45">
        <v>0</v>
      </c>
      <c r="H212" s="45">
        <v>0</v>
      </c>
      <c r="I212" s="45">
        <v>0</v>
      </c>
      <c r="J212" s="45">
        <v>0</v>
      </c>
      <c r="K212" s="45">
        <v>140.16999999999999</v>
      </c>
    </row>
    <row r="213" spans="2:11" x14ac:dyDescent="0.35">
      <c r="B213" s="45" t="s">
        <v>189</v>
      </c>
      <c r="C213" s="45" t="s">
        <v>114</v>
      </c>
      <c r="D213" s="45" t="s">
        <v>196</v>
      </c>
      <c r="E213" s="45">
        <v>132.97999999999999</v>
      </c>
      <c r="F213" s="45">
        <v>67.2</v>
      </c>
      <c r="G213" s="45">
        <v>0</v>
      </c>
      <c r="H213" s="45">
        <v>0</v>
      </c>
      <c r="I213" s="45">
        <v>0</v>
      </c>
      <c r="J213" s="45">
        <v>0</v>
      </c>
      <c r="K213" s="45">
        <v>200.18</v>
      </c>
    </row>
    <row r="214" spans="2:11" x14ac:dyDescent="0.35">
      <c r="B214" s="45" t="s">
        <v>198</v>
      </c>
      <c r="C214" s="45" t="s">
        <v>114</v>
      </c>
      <c r="D214" s="45" t="s">
        <v>199</v>
      </c>
      <c r="E214" s="45">
        <v>37.96</v>
      </c>
      <c r="F214" s="45">
        <v>14.91</v>
      </c>
      <c r="G214" s="45">
        <v>0</v>
      </c>
      <c r="H214" s="45">
        <v>0</v>
      </c>
      <c r="I214" s="45">
        <v>0</v>
      </c>
      <c r="J214" s="45">
        <v>0</v>
      </c>
      <c r="K214" s="45">
        <v>52.87</v>
      </c>
    </row>
    <row r="215" spans="2:11" x14ac:dyDescent="0.35">
      <c r="B215" s="45" t="s">
        <v>198</v>
      </c>
      <c r="C215" s="45" t="s">
        <v>114</v>
      </c>
      <c r="D215" s="45" t="s">
        <v>193</v>
      </c>
      <c r="E215" s="45">
        <v>49.58</v>
      </c>
      <c r="F215" s="45">
        <v>9.94</v>
      </c>
      <c r="G215" s="45">
        <v>0</v>
      </c>
      <c r="H215" s="45">
        <v>0</v>
      </c>
      <c r="I215" s="45">
        <v>0</v>
      </c>
      <c r="J215" s="45">
        <v>0</v>
      </c>
      <c r="K215" s="45">
        <v>59.52</v>
      </c>
    </row>
    <row r="216" spans="2:11" x14ac:dyDescent="0.35">
      <c r="B216" s="45" t="s">
        <v>198</v>
      </c>
      <c r="C216" s="45" t="s">
        <v>114</v>
      </c>
      <c r="D216" s="45" t="s">
        <v>207</v>
      </c>
      <c r="E216" s="45">
        <v>56</v>
      </c>
      <c r="F216" s="45">
        <v>15.37</v>
      </c>
      <c r="G216" s="45">
        <v>0</v>
      </c>
      <c r="H216" s="45">
        <v>0</v>
      </c>
      <c r="I216" s="45">
        <v>0</v>
      </c>
      <c r="J216" s="45">
        <v>0</v>
      </c>
      <c r="K216" s="45">
        <v>71.37</v>
      </c>
    </row>
    <row r="217" spans="2:11" x14ac:dyDescent="0.35">
      <c r="B217" s="45" t="s">
        <v>198</v>
      </c>
      <c r="C217" s="45" t="s">
        <v>114</v>
      </c>
      <c r="D217" s="45" t="s">
        <v>209</v>
      </c>
      <c r="E217" s="45">
        <v>55.59</v>
      </c>
      <c r="F217" s="45">
        <v>19.690000000000001</v>
      </c>
      <c r="G217" s="45">
        <v>0</v>
      </c>
      <c r="H217" s="45">
        <v>0</v>
      </c>
      <c r="I217" s="45">
        <v>0</v>
      </c>
      <c r="J217" s="45">
        <v>0</v>
      </c>
      <c r="K217" s="45">
        <v>75.28</v>
      </c>
    </row>
    <row r="218" spans="2:11" x14ac:dyDescent="0.35">
      <c r="B218" s="45" t="s">
        <v>198</v>
      </c>
      <c r="C218" s="45" t="s">
        <v>114</v>
      </c>
      <c r="D218" s="45" t="s">
        <v>207</v>
      </c>
      <c r="E218" s="45">
        <v>63.4</v>
      </c>
      <c r="F218" s="45">
        <v>15.61</v>
      </c>
      <c r="G218" s="45">
        <v>0</v>
      </c>
      <c r="H218" s="45">
        <v>0</v>
      </c>
      <c r="I218" s="45">
        <v>0</v>
      </c>
      <c r="J218" s="45">
        <v>0</v>
      </c>
      <c r="K218" s="45">
        <v>79.010000000000005</v>
      </c>
    </row>
    <row r="219" spans="2:11" x14ac:dyDescent="0.35">
      <c r="B219" s="45" t="s">
        <v>198</v>
      </c>
      <c r="C219" s="45" t="s">
        <v>114</v>
      </c>
      <c r="D219" s="45" t="s">
        <v>213</v>
      </c>
      <c r="E219" s="45">
        <v>75.87</v>
      </c>
      <c r="F219" s="45">
        <v>12.91</v>
      </c>
      <c r="G219" s="45">
        <v>0</v>
      </c>
      <c r="H219" s="45">
        <v>0</v>
      </c>
      <c r="I219" s="45">
        <v>0</v>
      </c>
      <c r="J219" s="45">
        <v>0</v>
      </c>
      <c r="K219" s="45">
        <v>88.78</v>
      </c>
    </row>
    <row r="220" spans="2:11" x14ac:dyDescent="0.35">
      <c r="B220" s="45" t="s">
        <v>198</v>
      </c>
      <c r="C220" s="45" t="s">
        <v>114</v>
      </c>
      <c r="D220" s="45" t="s">
        <v>214</v>
      </c>
      <c r="E220" s="45">
        <v>76.88</v>
      </c>
      <c r="F220" s="45">
        <v>14.56</v>
      </c>
      <c r="G220" s="45">
        <v>0</v>
      </c>
      <c r="H220" s="45">
        <v>0</v>
      </c>
      <c r="I220" s="45">
        <v>0</v>
      </c>
      <c r="J220" s="45">
        <v>0</v>
      </c>
      <c r="K220" s="45">
        <v>91.44</v>
      </c>
    </row>
    <row r="221" spans="2:11" x14ac:dyDescent="0.35">
      <c r="B221" s="45" t="s">
        <v>198</v>
      </c>
      <c r="C221" s="45" t="s">
        <v>114</v>
      </c>
      <c r="D221" s="45" t="s">
        <v>219</v>
      </c>
      <c r="E221" s="45">
        <v>78.55</v>
      </c>
      <c r="F221" s="45">
        <v>20.38</v>
      </c>
      <c r="G221" s="45">
        <v>0</v>
      </c>
      <c r="H221" s="45">
        <v>0</v>
      </c>
      <c r="I221" s="45">
        <v>0</v>
      </c>
      <c r="J221" s="45">
        <v>0</v>
      </c>
      <c r="K221" s="45">
        <v>98.94</v>
      </c>
    </row>
    <row r="222" spans="2:11" x14ac:dyDescent="0.35">
      <c r="B222" s="45" t="s">
        <v>198</v>
      </c>
      <c r="C222" s="45" t="s">
        <v>114</v>
      </c>
      <c r="D222" s="45" t="s">
        <v>226</v>
      </c>
      <c r="E222" s="45">
        <v>106.61</v>
      </c>
      <c r="F222" s="45">
        <v>29.29</v>
      </c>
      <c r="G222" s="45">
        <v>0</v>
      </c>
      <c r="H222" s="45">
        <v>0</v>
      </c>
      <c r="I222" s="45">
        <v>0</v>
      </c>
      <c r="J222" s="45">
        <v>0</v>
      </c>
      <c r="K222" s="45">
        <v>135.9</v>
      </c>
    </row>
    <row r="223" spans="2:11" x14ac:dyDescent="0.35">
      <c r="B223" s="45" t="s">
        <v>198</v>
      </c>
      <c r="C223" s="45" t="s">
        <v>114</v>
      </c>
      <c r="D223" s="45" t="s">
        <v>230</v>
      </c>
      <c r="E223" s="45">
        <v>136.38999999999999</v>
      </c>
      <c r="F223" s="45">
        <v>39.28</v>
      </c>
      <c r="G223" s="45">
        <v>0</v>
      </c>
      <c r="H223" s="45">
        <v>0</v>
      </c>
      <c r="I223" s="45">
        <v>0</v>
      </c>
      <c r="J223" s="45">
        <v>0</v>
      </c>
      <c r="K223" s="45">
        <v>175.67</v>
      </c>
    </row>
    <row r="224" spans="2:11" x14ac:dyDescent="0.35">
      <c r="B224" s="45" t="s">
        <v>198</v>
      </c>
      <c r="C224" s="45" t="s">
        <v>114</v>
      </c>
      <c r="D224" s="45" t="s">
        <v>231</v>
      </c>
      <c r="E224" s="45">
        <v>157.47</v>
      </c>
      <c r="F224" s="45">
        <v>27.55</v>
      </c>
      <c r="G224" s="45">
        <v>0</v>
      </c>
      <c r="H224" s="45">
        <v>0</v>
      </c>
      <c r="I224" s="45">
        <v>0</v>
      </c>
      <c r="J224" s="45">
        <v>0</v>
      </c>
      <c r="K224" s="45">
        <v>185.02</v>
      </c>
    </row>
    <row r="225" spans="2:11" x14ac:dyDescent="0.35">
      <c r="B225" s="45" t="s">
        <v>198</v>
      </c>
      <c r="C225" s="45" t="s">
        <v>114</v>
      </c>
      <c r="D225" s="45" t="s">
        <v>232</v>
      </c>
      <c r="E225" s="45">
        <v>170.23</v>
      </c>
      <c r="F225" s="45">
        <v>41.87</v>
      </c>
      <c r="G225" s="45">
        <v>0</v>
      </c>
      <c r="H225" s="45">
        <v>0</v>
      </c>
      <c r="I225" s="45">
        <v>0</v>
      </c>
      <c r="J225" s="45">
        <v>0</v>
      </c>
      <c r="K225" s="45">
        <v>212.1</v>
      </c>
    </row>
    <row r="226" spans="2:11" x14ac:dyDescent="0.35">
      <c r="B226" s="45" t="s">
        <v>198</v>
      </c>
      <c r="C226" s="45" t="s">
        <v>114</v>
      </c>
      <c r="D226" s="45" t="s">
        <v>233</v>
      </c>
      <c r="E226" s="45">
        <v>199.74</v>
      </c>
      <c r="F226" s="45">
        <v>41.46</v>
      </c>
      <c r="G226" s="45">
        <v>0</v>
      </c>
      <c r="H226" s="45">
        <v>0</v>
      </c>
      <c r="I226" s="45">
        <v>0</v>
      </c>
      <c r="J226" s="45">
        <v>0</v>
      </c>
      <c r="K226" s="45">
        <v>241.2</v>
      </c>
    </row>
    <row r="227" spans="2:11" x14ac:dyDescent="0.35">
      <c r="B227" s="45" t="s">
        <v>198</v>
      </c>
      <c r="C227" s="45" t="s">
        <v>114</v>
      </c>
      <c r="D227" s="45" t="s">
        <v>235</v>
      </c>
      <c r="E227" s="45">
        <v>304.25</v>
      </c>
      <c r="F227" s="45">
        <v>591.74</v>
      </c>
      <c r="G227" s="45">
        <v>0</v>
      </c>
      <c r="H227" s="45">
        <v>0</v>
      </c>
      <c r="I227" s="45">
        <v>0</v>
      </c>
      <c r="J227" s="45">
        <v>0</v>
      </c>
      <c r="K227" s="45">
        <v>896</v>
      </c>
    </row>
    <row r="228" spans="2:11" x14ac:dyDescent="0.35">
      <c r="B228" s="45" t="s">
        <v>236</v>
      </c>
      <c r="C228" s="45" t="s">
        <v>114</v>
      </c>
      <c r="D228" s="45" t="s">
        <v>238</v>
      </c>
      <c r="E228" s="45">
        <v>32.19</v>
      </c>
      <c r="F228" s="45">
        <v>3.72</v>
      </c>
      <c r="G228" s="45">
        <v>0</v>
      </c>
      <c r="H228" s="45">
        <v>0</v>
      </c>
      <c r="I228" s="45">
        <v>0</v>
      </c>
      <c r="J228" s="45">
        <v>0</v>
      </c>
      <c r="K228" s="45">
        <v>35.909999999999997</v>
      </c>
    </row>
    <row r="229" spans="2:11" x14ac:dyDescent="0.35">
      <c r="B229" s="45" t="s">
        <v>250</v>
      </c>
      <c r="C229" s="45" t="s">
        <v>114</v>
      </c>
      <c r="D229" s="45" t="s">
        <v>172</v>
      </c>
      <c r="E229" s="45">
        <v>38.35</v>
      </c>
      <c r="F229" s="45">
        <v>17.73</v>
      </c>
      <c r="G229" s="45">
        <v>0</v>
      </c>
      <c r="H229" s="45">
        <v>0</v>
      </c>
      <c r="I229" s="45">
        <v>0</v>
      </c>
      <c r="J229" s="45">
        <v>0</v>
      </c>
      <c r="K229" s="45">
        <v>56.08</v>
      </c>
    </row>
    <row r="230" spans="2:11" x14ac:dyDescent="0.35">
      <c r="B230" s="45" t="s">
        <v>250</v>
      </c>
      <c r="C230" s="45" t="s">
        <v>114</v>
      </c>
      <c r="D230" s="45" t="s">
        <v>253</v>
      </c>
      <c r="E230" s="45">
        <v>67.36</v>
      </c>
      <c r="F230" s="45">
        <v>22.46</v>
      </c>
      <c r="G230" s="45">
        <v>0</v>
      </c>
      <c r="H230" s="45">
        <v>0</v>
      </c>
      <c r="I230" s="45">
        <v>0</v>
      </c>
      <c r="J230" s="45">
        <v>0</v>
      </c>
      <c r="K230" s="45">
        <v>89.82</v>
      </c>
    </row>
    <row r="231" spans="2:11" x14ac:dyDescent="0.35">
      <c r="B231" s="45" t="s">
        <v>258</v>
      </c>
      <c r="C231" s="45" t="s">
        <v>114</v>
      </c>
      <c r="D231" s="45" t="s">
        <v>259</v>
      </c>
      <c r="E231" s="45">
        <v>37.94</v>
      </c>
      <c r="F231" s="45">
        <v>6.94</v>
      </c>
      <c r="G231" s="45">
        <v>0</v>
      </c>
      <c r="H231" s="45">
        <v>0</v>
      </c>
      <c r="I231" s="45">
        <v>0</v>
      </c>
      <c r="J231" s="45">
        <v>0</v>
      </c>
      <c r="K231" s="45">
        <v>44.88</v>
      </c>
    </row>
    <row r="232" spans="2:11" x14ac:dyDescent="0.35">
      <c r="B232" s="45" t="s">
        <v>260</v>
      </c>
      <c r="C232" s="45" t="s">
        <v>114</v>
      </c>
      <c r="D232" s="45" t="s">
        <v>261</v>
      </c>
      <c r="E232" s="45">
        <v>22.88</v>
      </c>
      <c r="F232" s="45">
        <v>6.3</v>
      </c>
      <c r="G232" s="45">
        <v>0</v>
      </c>
      <c r="H232" s="45">
        <v>0</v>
      </c>
      <c r="I232" s="45">
        <v>0</v>
      </c>
      <c r="J232" s="45">
        <v>0</v>
      </c>
      <c r="K232" s="45">
        <v>29.18</v>
      </c>
    </row>
    <row r="233" spans="2:11" x14ac:dyDescent="0.35">
      <c r="B233" s="45" t="s">
        <v>260</v>
      </c>
      <c r="C233" s="45" t="s">
        <v>114</v>
      </c>
      <c r="D233" s="45" t="s">
        <v>262</v>
      </c>
      <c r="E233" s="45">
        <v>32.76</v>
      </c>
      <c r="F233" s="45">
        <v>12.33</v>
      </c>
      <c r="G233" s="45">
        <v>0</v>
      </c>
      <c r="H233" s="45">
        <v>0</v>
      </c>
      <c r="I233" s="45">
        <v>0</v>
      </c>
      <c r="J233" s="45">
        <v>0</v>
      </c>
      <c r="K233" s="45">
        <v>45.09</v>
      </c>
    </row>
    <row r="234" spans="2:11" x14ac:dyDescent="0.35">
      <c r="B234" s="45" t="s">
        <v>260</v>
      </c>
      <c r="C234" s="45" t="s">
        <v>114</v>
      </c>
      <c r="D234" s="45" t="s">
        <v>263</v>
      </c>
      <c r="E234" s="45">
        <v>38.36</v>
      </c>
      <c r="F234" s="45">
        <v>13.58</v>
      </c>
      <c r="G234" s="45">
        <v>0</v>
      </c>
      <c r="H234" s="45">
        <v>0</v>
      </c>
      <c r="I234" s="45">
        <v>0</v>
      </c>
      <c r="J234" s="45">
        <v>0</v>
      </c>
      <c r="K234" s="45">
        <v>51.94</v>
      </c>
    </row>
    <row r="235" spans="2:11" x14ac:dyDescent="0.35">
      <c r="B235" s="45" t="s">
        <v>273</v>
      </c>
      <c r="C235" s="45" t="s">
        <v>114</v>
      </c>
      <c r="D235" s="45" t="s">
        <v>172</v>
      </c>
      <c r="E235" s="45">
        <v>45.25</v>
      </c>
      <c r="F235" s="45">
        <v>13.18</v>
      </c>
      <c r="G235" s="45">
        <v>0</v>
      </c>
      <c r="H235" s="45">
        <v>0</v>
      </c>
      <c r="I235" s="45">
        <v>0</v>
      </c>
      <c r="J235" s="45">
        <v>0</v>
      </c>
      <c r="K235" s="45">
        <v>58.43</v>
      </c>
    </row>
    <row r="236" spans="2:11" x14ac:dyDescent="0.35">
      <c r="B236" s="45" t="s">
        <v>273</v>
      </c>
      <c r="C236" s="45" t="s">
        <v>114</v>
      </c>
      <c r="D236" s="45" t="s">
        <v>276</v>
      </c>
      <c r="E236" s="45">
        <v>63.18</v>
      </c>
      <c r="F236" s="45">
        <v>18.68</v>
      </c>
      <c r="G236" s="45">
        <v>0</v>
      </c>
      <c r="H236" s="45">
        <v>0</v>
      </c>
      <c r="I236" s="45">
        <v>0</v>
      </c>
      <c r="J236" s="45">
        <v>0</v>
      </c>
      <c r="K236" s="45">
        <v>81.86</v>
      </c>
    </row>
    <row r="237" spans="2:11" x14ac:dyDescent="0.35">
      <c r="B237" s="45" t="s">
        <v>278</v>
      </c>
      <c r="C237" s="45" t="s">
        <v>114</v>
      </c>
      <c r="D237" s="45" t="s">
        <v>279</v>
      </c>
      <c r="E237" s="45">
        <v>33.619999999999997</v>
      </c>
      <c r="F237" s="45">
        <v>13.21</v>
      </c>
      <c r="G237" s="45">
        <v>0</v>
      </c>
      <c r="H237" s="45">
        <v>0</v>
      </c>
      <c r="I237" s="45">
        <v>0</v>
      </c>
      <c r="J237" s="45">
        <v>0</v>
      </c>
      <c r="K237" s="45">
        <v>46.83</v>
      </c>
    </row>
    <row r="238" spans="2:11" x14ac:dyDescent="0.35">
      <c r="B238" s="45" t="s">
        <v>283</v>
      </c>
      <c r="C238" s="45" t="s">
        <v>114</v>
      </c>
      <c r="D238" s="45" t="s">
        <v>259</v>
      </c>
      <c r="E238" s="45">
        <v>27.61</v>
      </c>
      <c r="F238" s="45">
        <v>5.98</v>
      </c>
      <c r="G238" s="45">
        <v>0</v>
      </c>
      <c r="H238" s="45">
        <v>0</v>
      </c>
      <c r="I238" s="45">
        <v>0</v>
      </c>
      <c r="J238" s="45">
        <v>0</v>
      </c>
      <c r="K238" s="45">
        <v>33.590000000000003</v>
      </c>
    </row>
    <row r="239" spans="2:11" x14ac:dyDescent="0.35">
      <c r="B239" s="45" t="s">
        <v>290</v>
      </c>
      <c r="C239" s="45" t="s">
        <v>114</v>
      </c>
      <c r="D239" s="45" t="s">
        <v>259</v>
      </c>
      <c r="E239" s="45">
        <v>47.61</v>
      </c>
      <c r="F239" s="45">
        <v>10.29</v>
      </c>
      <c r="G239" s="45">
        <v>0</v>
      </c>
      <c r="H239" s="45">
        <v>0</v>
      </c>
      <c r="I239" s="45">
        <v>0</v>
      </c>
      <c r="J239" s="45">
        <v>0</v>
      </c>
      <c r="K239" s="45">
        <v>57.9</v>
      </c>
    </row>
    <row r="240" spans="2:11" x14ac:dyDescent="0.35">
      <c r="B240" s="45" t="s">
        <v>290</v>
      </c>
      <c r="C240" s="45" t="s">
        <v>114</v>
      </c>
      <c r="D240" s="45" t="s">
        <v>259</v>
      </c>
      <c r="E240" s="45">
        <v>50.88</v>
      </c>
      <c r="F240" s="45">
        <v>13.23</v>
      </c>
      <c r="G240" s="45">
        <v>0</v>
      </c>
      <c r="H240" s="45">
        <v>0</v>
      </c>
      <c r="I240" s="45">
        <v>0</v>
      </c>
      <c r="J240" s="45">
        <v>0</v>
      </c>
      <c r="K240" s="45">
        <v>64.11</v>
      </c>
    </row>
    <row r="241" spans="2:11" x14ac:dyDescent="0.35">
      <c r="B241" s="45" t="s">
        <v>290</v>
      </c>
      <c r="C241" s="45" t="s">
        <v>114</v>
      </c>
      <c r="D241" s="45" t="s">
        <v>291</v>
      </c>
      <c r="E241" s="45">
        <v>48.58</v>
      </c>
      <c r="F241" s="45">
        <v>19.96</v>
      </c>
      <c r="G241" s="45">
        <v>0</v>
      </c>
      <c r="H241" s="45">
        <v>0</v>
      </c>
      <c r="I241" s="45">
        <v>0</v>
      </c>
      <c r="J241" s="45">
        <v>0</v>
      </c>
      <c r="K241" s="45">
        <v>68.540000000000006</v>
      </c>
    </row>
    <row r="242" spans="2:11" x14ac:dyDescent="0.35">
      <c r="B242" s="45" t="s">
        <v>290</v>
      </c>
      <c r="C242" s="45" t="s">
        <v>114</v>
      </c>
      <c r="D242" s="45" t="s">
        <v>261</v>
      </c>
      <c r="E242" s="45">
        <v>60.63</v>
      </c>
      <c r="F242" s="45">
        <v>17.71</v>
      </c>
      <c r="G242" s="45">
        <v>0</v>
      </c>
      <c r="H242" s="45">
        <v>0</v>
      </c>
      <c r="I242" s="45">
        <v>0</v>
      </c>
      <c r="J242" s="45">
        <v>0</v>
      </c>
      <c r="K242" s="45">
        <v>78.33</v>
      </c>
    </row>
    <row r="243" spans="2:11" x14ac:dyDescent="0.35">
      <c r="B243" s="45" t="s">
        <v>290</v>
      </c>
      <c r="C243" s="45" t="s">
        <v>114</v>
      </c>
      <c r="D243" s="45" t="s">
        <v>276</v>
      </c>
      <c r="E243" s="45">
        <v>59.79</v>
      </c>
      <c r="F243" s="45">
        <v>27.64</v>
      </c>
      <c r="G243" s="45">
        <v>0</v>
      </c>
      <c r="H243" s="45">
        <v>0</v>
      </c>
      <c r="I243" s="45">
        <v>0</v>
      </c>
      <c r="J243" s="45">
        <v>0</v>
      </c>
      <c r="K243" s="45">
        <v>87.43</v>
      </c>
    </row>
    <row r="244" spans="2:11" x14ac:dyDescent="0.35">
      <c r="B244" s="45" t="s">
        <v>290</v>
      </c>
      <c r="C244" s="45" t="s">
        <v>114</v>
      </c>
      <c r="D244" s="45" t="s">
        <v>294</v>
      </c>
      <c r="E244" s="45">
        <v>59.79</v>
      </c>
      <c r="F244" s="45">
        <v>35.409999999999997</v>
      </c>
      <c r="G244" s="45">
        <v>0</v>
      </c>
      <c r="H244" s="45">
        <v>0</v>
      </c>
      <c r="I244" s="45">
        <v>0</v>
      </c>
      <c r="J244" s="45">
        <v>0</v>
      </c>
      <c r="K244" s="45">
        <v>95.2</v>
      </c>
    </row>
    <row r="245" spans="2:11" x14ac:dyDescent="0.35">
      <c r="B245" s="45" t="s">
        <v>297</v>
      </c>
      <c r="C245" s="45" t="s">
        <v>114</v>
      </c>
      <c r="D245" s="45" t="s">
        <v>299</v>
      </c>
      <c r="E245" s="45">
        <v>52.74</v>
      </c>
      <c r="F245" s="45">
        <v>23.61</v>
      </c>
      <c r="G245" s="45">
        <v>0</v>
      </c>
      <c r="H245" s="45">
        <v>0</v>
      </c>
      <c r="I245" s="45">
        <v>0</v>
      </c>
      <c r="J245" s="45">
        <v>0</v>
      </c>
      <c r="K245" s="45">
        <v>76.349999999999994</v>
      </c>
    </row>
    <row r="246" spans="2:11" x14ac:dyDescent="0.35">
      <c r="B246" s="45" t="s">
        <v>301</v>
      </c>
      <c r="C246" s="45" t="s">
        <v>114</v>
      </c>
      <c r="D246" s="45" t="s">
        <v>115</v>
      </c>
      <c r="E246" s="45">
        <v>33.69</v>
      </c>
      <c r="F246" s="45">
        <v>9.31</v>
      </c>
      <c r="G246" s="45">
        <v>0</v>
      </c>
      <c r="H246" s="45">
        <v>0</v>
      </c>
      <c r="I246" s="45">
        <v>0</v>
      </c>
      <c r="J246" s="45">
        <v>0</v>
      </c>
      <c r="K246" s="45">
        <v>43</v>
      </c>
    </row>
    <row r="247" spans="2:11" x14ac:dyDescent="0.35">
      <c r="B247" s="45" t="s">
        <v>301</v>
      </c>
      <c r="C247" s="45" t="s">
        <v>114</v>
      </c>
      <c r="D247" s="45" t="s">
        <v>196</v>
      </c>
      <c r="E247" s="45">
        <v>67.290000000000006</v>
      </c>
      <c r="F247" s="45">
        <v>18.07</v>
      </c>
      <c r="G247" s="45">
        <v>0</v>
      </c>
      <c r="H247" s="45">
        <v>0</v>
      </c>
      <c r="I247" s="45">
        <v>0</v>
      </c>
      <c r="J247" s="45">
        <v>0</v>
      </c>
      <c r="K247" s="45">
        <v>85.36</v>
      </c>
    </row>
  </sheetData>
  <sortState xmlns:xlrd2="http://schemas.microsoft.com/office/spreadsheetml/2017/richdata2" ref="B11:K247">
    <sortCondition ref="C11:C247"/>
  </sortState>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3240F-09F5-4027-A159-4F03C6220C44}">
  <sheetPr>
    <tabColor theme="4"/>
  </sheetPr>
  <dimension ref="A1:O32"/>
  <sheetViews>
    <sheetView zoomScale="110" zoomScaleNormal="110" workbookViewId="0">
      <selection activeCell="B4" sqref="B4"/>
    </sheetView>
  </sheetViews>
  <sheetFormatPr defaultRowHeight="14.5" x14ac:dyDescent="0.35"/>
  <cols>
    <col min="1" max="1" width="12" customWidth="1"/>
    <col min="3" max="4" width="12.453125" customWidth="1"/>
    <col min="5" max="5" width="6.81640625" customWidth="1"/>
    <col min="6" max="8" width="12.453125" customWidth="1"/>
    <col min="10" max="10" width="7.7265625" customWidth="1"/>
    <col min="11" max="12" width="13.54296875" customWidth="1"/>
    <col min="13" max="14" width="8.81640625" customWidth="1"/>
    <col min="15" max="15" width="13.1796875" customWidth="1"/>
    <col min="16" max="17" width="15.26953125" customWidth="1"/>
  </cols>
  <sheetData>
    <row r="1" spans="1:12" ht="21" x14ac:dyDescent="0.5">
      <c r="A1" s="37" t="s">
        <v>600</v>
      </c>
    </row>
    <row r="3" spans="1:12" ht="18" customHeight="1" x14ac:dyDescent="0.35">
      <c r="A3" s="106" t="s">
        <v>594</v>
      </c>
      <c r="B3" s="107"/>
      <c r="C3" s="107"/>
      <c r="D3" s="107"/>
      <c r="E3" s="107"/>
      <c r="F3" s="107"/>
    </row>
    <row r="4" spans="1:12" ht="18" customHeight="1" x14ac:dyDescent="0.45">
      <c r="A4" s="4" t="s">
        <v>12</v>
      </c>
      <c r="B4" s="108">
        <v>8760</v>
      </c>
      <c r="C4" t="s">
        <v>15</v>
      </c>
      <c r="J4" s="56" t="s">
        <v>603</v>
      </c>
    </row>
    <row r="5" spans="1:12" ht="18" customHeight="1" x14ac:dyDescent="0.45">
      <c r="A5" s="4" t="s">
        <v>14</v>
      </c>
      <c r="B5" s="109">
        <v>0.1</v>
      </c>
      <c r="C5" t="s">
        <v>601</v>
      </c>
      <c r="J5" s="143" t="s">
        <v>586</v>
      </c>
      <c r="K5" s="145" t="s">
        <v>604</v>
      </c>
      <c r="L5" s="146"/>
    </row>
    <row r="6" spans="1:12" ht="18" customHeight="1" x14ac:dyDescent="0.35">
      <c r="A6" s="4" t="s">
        <v>5</v>
      </c>
      <c r="B6" s="108">
        <v>30</v>
      </c>
      <c r="C6" t="s">
        <v>17</v>
      </c>
      <c r="J6" s="144"/>
      <c r="K6" s="147"/>
      <c r="L6" s="148"/>
    </row>
    <row r="7" spans="1:12" ht="18" customHeight="1" x14ac:dyDescent="0.45">
      <c r="A7" s="4" t="s">
        <v>52</v>
      </c>
      <c r="B7" s="109">
        <v>0.02</v>
      </c>
      <c r="C7" t="s">
        <v>357</v>
      </c>
      <c r="J7" s="117">
        <v>0.1</v>
      </c>
      <c r="K7" s="140" t="s">
        <v>549</v>
      </c>
      <c r="L7" s="140"/>
    </row>
    <row r="8" spans="1:12" ht="18" customHeight="1" x14ac:dyDescent="0.45">
      <c r="A8" s="4" t="s">
        <v>30</v>
      </c>
      <c r="B8" s="59">
        <v>2000</v>
      </c>
      <c r="C8" t="s">
        <v>23</v>
      </c>
      <c r="J8" s="117">
        <v>0.2</v>
      </c>
      <c r="K8" s="140" t="s">
        <v>50</v>
      </c>
      <c r="L8" s="140"/>
    </row>
    <row r="9" spans="1:12" ht="18" customHeight="1" x14ac:dyDescent="0.45">
      <c r="A9" s="4" t="s">
        <v>31</v>
      </c>
      <c r="B9" s="108">
        <v>8760</v>
      </c>
      <c r="C9" t="s">
        <v>585</v>
      </c>
      <c r="J9" s="117">
        <v>0.05</v>
      </c>
      <c r="K9" s="140" t="s">
        <v>44</v>
      </c>
      <c r="L9" s="140"/>
    </row>
    <row r="10" spans="1:12" ht="18" customHeight="1" x14ac:dyDescent="0.45">
      <c r="A10" s="4" t="s">
        <v>32</v>
      </c>
      <c r="B10" s="59">
        <v>0.5</v>
      </c>
      <c r="C10" t="s">
        <v>25</v>
      </c>
      <c r="J10" s="117">
        <v>0.5</v>
      </c>
      <c r="K10" s="140" t="s">
        <v>45</v>
      </c>
      <c r="L10" s="140"/>
    </row>
    <row r="11" spans="1:12" ht="18" customHeight="1" x14ac:dyDescent="0.45">
      <c r="A11" s="4" t="s">
        <v>33</v>
      </c>
      <c r="B11" s="59">
        <v>0.5</v>
      </c>
      <c r="C11" t="s">
        <v>26</v>
      </c>
      <c r="J11" s="117">
        <v>0.15</v>
      </c>
      <c r="K11" s="140" t="s">
        <v>552</v>
      </c>
      <c r="L11" s="140"/>
    </row>
    <row r="12" spans="1:12" ht="18" customHeight="1" x14ac:dyDescent="0.45">
      <c r="A12" s="4" t="s">
        <v>34</v>
      </c>
      <c r="B12" s="113">
        <v>0</v>
      </c>
      <c r="C12" t="s">
        <v>28</v>
      </c>
      <c r="J12" s="118"/>
      <c r="K12" s="141"/>
      <c r="L12" s="142"/>
    </row>
    <row r="13" spans="1:12" ht="18" customHeight="1" x14ac:dyDescent="0.45">
      <c r="A13" s="4" t="s">
        <v>35</v>
      </c>
      <c r="B13" s="113">
        <v>0</v>
      </c>
      <c r="C13" t="s">
        <v>29</v>
      </c>
      <c r="J13" s="73">
        <f>SUM(J7:J12)</f>
        <v>1</v>
      </c>
      <c r="K13" s="18" t="s">
        <v>602</v>
      </c>
    </row>
    <row r="14" spans="1:12" ht="18" customHeight="1" x14ac:dyDescent="0.35">
      <c r="B14" s="114">
        <v>0.69140000000000001</v>
      </c>
      <c r="C14" t="s">
        <v>558</v>
      </c>
    </row>
    <row r="15" spans="1:12" ht="18" customHeight="1" x14ac:dyDescent="0.35">
      <c r="B15" s="114">
        <v>0.6</v>
      </c>
      <c r="C15" t="s">
        <v>556</v>
      </c>
    </row>
    <row r="16" spans="1:12" ht="18" customHeight="1" x14ac:dyDescent="0.35">
      <c r="B16" s="115">
        <v>0.54</v>
      </c>
      <c r="C16" t="s">
        <v>571</v>
      </c>
    </row>
    <row r="17" spans="1:15" ht="18" customHeight="1" x14ac:dyDescent="0.35">
      <c r="B17" s="110">
        <v>0.5</v>
      </c>
      <c r="C17" t="s">
        <v>554</v>
      </c>
    </row>
    <row r="18" spans="1:15" ht="18" customHeight="1" x14ac:dyDescent="0.35">
      <c r="B18" s="116">
        <v>5.0000000000000001E-4</v>
      </c>
      <c r="C18" t="s">
        <v>578</v>
      </c>
    </row>
    <row r="19" spans="1:15" ht="18" customHeight="1" x14ac:dyDescent="0.45">
      <c r="A19" s="4" t="s">
        <v>356</v>
      </c>
      <c r="B19" s="114">
        <f>'(5)'!C2</f>
        <v>24.27136591333846</v>
      </c>
      <c r="C19" t="s">
        <v>607</v>
      </c>
    </row>
    <row r="20" spans="1:15" ht="18" customHeight="1" x14ac:dyDescent="0.35"/>
    <row r="21" spans="1:15" x14ac:dyDescent="0.35">
      <c r="I21" s="82"/>
      <c r="J21" s="82"/>
      <c r="K21" s="82"/>
      <c r="L21" s="82"/>
    </row>
    <row r="22" spans="1:15" ht="15.5" x14ac:dyDescent="0.35">
      <c r="A22" s="81" t="s">
        <v>348</v>
      </c>
    </row>
    <row r="23" spans="1:15" ht="18.5" x14ac:dyDescent="0.45">
      <c r="A23" s="26" t="s">
        <v>55</v>
      </c>
      <c r="B23" s="26"/>
      <c r="C23" s="26"/>
      <c r="D23" s="26"/>
      <c r="E23" s="83"/>
      <c r="F23" s="26" t="s">
        <v>56</v>
      </c>
      <c r="G23" s="26"/>
      <c r="H23" s="26"/>
      <c r="I23" s="26"/>
      <c r="J23" s="83"/>
      <c r="K23" s="26" t="s">
        <v>94</v>
      </c>
      <c r="L23" s="26"/>
      <c r="M23" s="26"/>
      <c r="N23" s="26"/>
      <c r="O23" s="83"/>
    </row>
    <row r="24" spans="1:15" x14ac:dyDescent="0.35">
      <c r="A24" s="110">
        <v>0.2</v>
      </c>
      <c r="B24" t="s">
        <v>355</v>
      </c>
      <c r="F24" s="111">
        <v>100</v>
      </c>
      <c r="G24" t="s">
        <v>353</v>
      </c>
    </row>
    <row r="25" spans="1:15" x14ac:dyDescent="0.35">
      <c r="A25" s="110">
        <v>1</v>
      </c>
      <c r="B25" t="s">
        <v>354</v>
      </c>
      <c r="F25" s="112">
        <v>0.03</v>
      </c>
      <c r="G25" t="s">
        <v>59</v>
      </c>
    </row>
    <row r="32" spans="1:15" ht="16.5" customHeight="1" x14ac:dyDescent="0.35"/>
  </sheetData>
  <mergeCells count="8">
    <mergeCell ref="K11:L11"/>
    <mergeCell ref="K12:L12"/>
    <mergeCell ref="J5:J6"/>
    <mergeCell ref="K5:L6"/>
    <mergeCell ref="K7:L7"/>
    <mergeCell ref="K8:L8"/>
    <mergeCell ref="K9:L9"/>
    <mergeCell ref="K10:L10"/>
  </mergeCells>
  <phoneticPr fontId="18"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7E81A-5A76-4AB0-A77D-431A69FCF91A}">
  <sheetPr>
    <tabColor theme="8" tint="0.79998168889431442"/>
  </sheetPr>
  <dimension ref="A1:P129"/>
  <sheetViews>
    <sheetView zoomScaleNormal="100" workbookViewId="0">
      <selection activeCell="D1" sqref="D1"/>
    </sheetView>
  </sheetViews>
  <sheetFormatPr defaultRowHeight="14.5" x14ac:dyDescent="0.35"/>
  <cols>
    <col min="2" max="4" width="11.81640625" customWidth="1"/>
    <col min="5" max="5" width="15.54296875" customWidth="1"/>
    <col min="6" max="7" width="11.81640625" customWidth="1"/>
  </cols>
  <sheetData>
    <row r="1" spans="1:16" ht="21" x14ac:dyDescent="0.5">
      <c r="A1" s="37" t="s">
        <v>344</v>
      </c>
    </row>
    <row r="2" spans="1:16" x14ac:dyDescent="0.35">
      <c r="A2" s="46" t="s">
        <v>343</v>
      </c>
    </row>
    <row r="7" spans="1:16" x14ac:dyDescent="0.35">
      <c r="A7" t="s">
        <v>3</v>
      </c>
      <c r="K7" s="2" t="s">
        <v>3</v>
      </c>
    </row>
    <row r="8" spans="1:16" ht="16.5" x14ac:dyDescent="0.35">
      <c r="A8" s="1" t="s">
        <v>0</v>
      </c>
      <c r="K8" s="1" t="s">
        <v>18</v>
      </c>
    </row>
    <row r="9" spans="1:16" ht="16.5" x14ac:dyDescent="0.35">
      <c r="A9" s="1" t="s">
        <v>97</v>
      </c>
      <c r="K9" s="1" t="s">
        <v>19</v>
      </c>
    </row>
    <row r="10" spans="1:16" ht="16.5" x14ac:dyDescent="0.35">
      <c r="A10" s="1" t="s">
        <v>1</v>
      </c>
      <c r="K10" s="1" t="s">
        <v>20</v>
      </c>
    </row>
    <row r="11" spans="1:16" ht="16.5" x14ac:dyDescent="0.35">
      <c r="A11" s="1" t="s">
        <v>2</v>
      </c>
      <c r="K11" s="54" t="s">
        <v>332</v>
      </c>
    </row>
    <row r="12" spans="1:16" x14ac:dyDescent="0.35">
      <c r="A12" s="1"/>
      <c r="M12" s="54"/>
    </row>
    <row r="13" spans="1:16" x14ac:dyDescent="0.35">
      <c r="A13" s="1"/>
      <c r="M13" s="54"/>
    </row>
    <row r="14" spans="1:16" x14ac:dyDescent="0.35">
      <c r="A14" s="124" t="s">
        <v>605</v>
      </c>
      <c r="B14" s="125"/>
      <c r="C14" s="125"/>
      <c r="D14" s="125"/>
      <c r="E14" s="125"/>
      <c r="F14" s="125"/>
      <c r="G14" s="125"/>
      <c r="H14" s="125"/>
      <c r="I14" s="125"/>
      <c r="J14" s="125"/>
      <c r="K14" s="125"/>
      <c r="L14" s="125"/>
      <c r="M14" s="125"/>
      <c r="N14" s="125"/>
      <c r="O14" s="125"/>
      <c r="P14" s="125"/>
    </row>
    <row r="15" spans="1:16" ht="29" x14ac:dyDescent="0.35">
      <c r="A15" s="1" t="s">
        <v>4</v>
      </c>
      <c r="C15" s="63" t="s">
        <v>569</v>
      </c>
      <c r="D15" s="63" t="s">
        <v>570</v>
      </c>
    </row>
    <row r="16" spans="1:16" ht="16.5" x14ac:dyDescent="0.45">
      <c r="B16" s="4" t="s">
        <v>12</v>
      </c>
      <c r="C16" s="126">
        <f>Inputs!B4</f>
        <v>8760</v>
      </c>
      <c r="D16" s="50">
        <f>C16</f>
        <v>8760</v>
      </c>
      <c r="E16" t="s">
        <v>15</v>
      </c>
    </row>
    <row r="17" spans="1:8" ht="16.5" x14ac:dyDescent="0.45">
      <c r="B17" s="4" t="s">
        <v>13</v>
      </c>
      <c r="C17" s="23">
        <f>'(2)'!C10</f>
        <v>4.1802076749174515E-2</v>
      </c>
      <c r="D17" s="23">
        <f>'(2)'!D10</f>
        <v>4.8169215156143932E-2</v>
      </c>
      <c r="E17" t="s">
        <v>98</v>
      </c>
    </row>
    <row r="18" spans="1:8" ht="16.5" x14ac:dyDescent="0.45">
      <c r="B18" s="4" t="s">
        <v>14</v>
      </c>
      <c r="C18" s="127">
        <f>Inputs!B5</f>
        <v>0.1</v>
      </c>
      <c r="D18" s="58">
        <f>C18</f>
        <v>0.1</v>
      </c>
      <c r="E18" t="s">
        <v>16</v>
      </c>
    </row>
    <row r="19" spans="1:8" x14ac:dyDescent="0.35">
      <c r="B19" s="4" t="s">
        <v>5</v>
      </c>
      <c r="C19" s="126">
        <f>Inputs!B6</f>
        <v>30</v>
      </c>
      <c r="D19" s="50">
        <f>C19</f>
        <v>30</v>
      </c>
      <c r="E19" t="s">
        <v>17</v>
      </c>
    </row>
    <row r="20" spans="1:8" ht="16.5" x14ac:dyDescent="0.45">
      <c r="B20" s="4" t="s">
        <v>52</v>
      </c>
      <c r="C20" s="127">
        <f>Inputs!B7</f>
        <v>0.02</v>
      </c>
      <c r="D20" s="58">
        <f>C20</f>
        <v>0.02</v>
      </c>
      <c r="E20" t="s">
        <v>357</v>
      </c>
    </row>
    <row r="21" spans="1:8" ht="15" thickBot="1" x14ac:dyDescent="0.4"/>
    <row r="22" spans="1:8" x14ac:dyDescent="0.35">
      <c r="B22" s="6"/>
      <c r="C22" s="7"/>
      <c r="D22" s="74" t="s">
        <v>569</v>
      </c>
      <c r="E22" s="74" t="s">
        <v>570</v>
      </c>
      <c r="F22" s="7"/>
      <c r="G22" s="7"/>
      <c r="H22" s="8"/>
    </row>
    <row r="23" spans="1:8" x14ac:dyDescent="0.35">
      <c r="B23" s="9"/>
      <c r="C23" s="10"/>
      <c r="D23" s="42"/>
      <c r="E23" s="42"/>
      <c r="F23" s="12"/>
      <c r="G23" s="12"/>
      <c r="H23" s="13"/>
    </row>
    <row r="24" spans="1:8" x14ac:dyDescent="0.35">
      <c r="B24" s="9"/>
      <c r="C24" s="10" t="s">
        <v>100</v>
      </c>
      <c r="D24" s="42">
        <f>VLOOKUP(C19,Afactor_Table,4,FALSE)</f>
        <v>4102.1710124420069</v>
      </c>
      <c r="E24" s="42">
        <f>VLOOKUP(C19,Afactor_Table,7,FALSE)</f>
        <v>4726.9985960570202</v>
      </c>
      <c r="F24" s="12" t="s">
        <v>11</v>
      </c>
      <c r="G24" s="12"/>
      <c r="H24" s="13"/>
    </row>
    <row r="25" spans="1:8" x14ac:dyDescent="0.35">
      <c r="B25" s="9"/>
      <c r="C25" s="10"/>
      <c r="D25" s="43"/>
      <c r="E25" s="43"/>
      <c r="F25" s="12"/>
      <c r="G25" s="12"/>
      <c r="H25" s="13"/>
    </row>
    <row r="26" spans="1:8" x14ac:dyDescent="0.35">
      <c r="B26" s="9"/>
      <c r="C26" s="10" t="s">
        <v>100</v>
      </c>
      <c r="D26" s="42">
        <f>8760*(VLOOKUP(ROUND((C19/2),0),Afactor_Table,2,FALSE))*((1-(1/(1+C18))^C19)/C18)</f>
        <v>4554.8484935153474</v>
      </c>
      <c r="E26" s="42">
        <f>8760*(VLOOKUP(ROUND((D19/2),0),Afactor_Table,5,FALSE))*((1-(1/(1+D18))^D19)/D18)</f>
        <v>5248.6262441999725</v>
      </c>
      <c r="F26" s="12" t="s">
        <v>10</v>
      </c>
      <c r="G26" s="12"/>
      <c r="H26" s="13"/>
    </row>
    <row r="27" spans="1:8" ht="15" thickBot="1" x14ac:dyDescent="0.4">
      <c r="B27" s="14"/>
      <c r="C27" s="15"/>
      <c r="D27" s="15"/>
      <c r="E27" s="15"/>
      <c r="F27" s="15"/>
      <c r="G27" s="15"/>
      <c r="H27" s="16"/>
    </row>
    <row r="29" spans="1:8" x14ac:dyDescent="0.35">
      <c r="B29" s="143" t="s">
        <v>569</v>
      </c>
      <c r="C29" s="145"/>
      <c r="D29" s="146"/>
      <c r="E29" s="143" t="s">
        <v>570</v>
      </c>
      <c r="F29" s="145"/>
      <c r="G29" s="146"/>
    </row>
    <row r="30" spans="1:8" ht="43.5" x14ac:dyDescent="0.35">
      <c r="A30" s="75" t="s">
        <v>6</v>
      </c>
      <c r="B30" s="76" t="s">
        <v>54</v>
      </c>
      <c r="C30" s="76" t="s">
        <v>101</v>
      </c>
      <c r="D30" s="76" t="s">
        <v>53</v>
      </c>
      <c r="E30" s="76" t="s">
        <v>54</v>
      </c>
      <c r="F30" s="76" t="s">
        <v>101</v>
      </c>
      <c r="G30" s="77" t="s">
        <v>53</v>
      </c>
    </row>
    <row r="31" spans="1:8" x14ac:dyDescent="0.35">
      <c r="A31">
        <v>1</v>
      </c>
      <c r="B31" s="3">
        <f>C17</f>
        <v>4.1802076749174515E-2</v>
      </c>
      <c r="C31" s="19">
        <f>($C$16*B31)/(1+$C$18)^A31</f>
        <v>332.89653847524431</v>
      </c>
      <c r="D31" s="52">
        <f>C31</f>
        <v>332.89653847524431</v>
      </c>
      <c r="E31" s="3">
        <f>D17</f>
        <v>4.8169215156143932E-2</v>
      </c>
      <c r="F31" s="19">
        <f>($C$16*E31)/(1+$C$18)^A31</f>
        <v>383.60211342529163</v>
      </c>
      <c r="G31" s="52">
        <f>F31</f>
        <v>383.60211342529163</v>
      </c>
    </row>
    <row r="32" spans="1:8" x14ac:dyDescent="0.35">
      <c r="A32">
        <v>2</v>
      </c>
      <c r="B32" s="3">
        <f>B31*(1+$C$20)</f>
        <v>4.2638118284158005E-2</v>
      </c>
      <c r="C32" s="19">
        <f>($C$16*B32)/(1+$C$18)^A32</f>
        <v>308.68588113159018</v>
      </c>
      <c r="D32" s="52">
        <f>C32+D31</f>
        <v>641.58241960683449</v>
      </c>
      <c r="E32" s="3">
        <f>E31*(1+$D$20)</f>
        <v>4.9132599459266811E-2</v>
      </c>
      <c r="F32" s="19">
        <f>($D$16*E32)/(1+$D$18)^A32</f>
        <v>355.70377790345225</v>
      </c>
      <c r="G32" s="52">
        <f>F32+G31</f>
        <v>739.30589132874388</v>
      </c>
    </row>
    <row r="33" spans="1:7" x14ac:dyDescent="0.35">
      <c r="A33">
        <v>3</v>
      </c>
      <c r="B33" s="3">
        <f t="shared" ref="B33:B63" si="0">B32*(1+$C$20)</f>
        <v>4.349088064984117E-2</v>
      </c>
      <c r="C33" s="19">
        <f t="shared" ref="C33:C62" si="1">($C$16*B33)/(1+$C$18)^A33</f>
        <v>286.23599886747451</v>
      </c>
      <c r="D33" s="52">
        <f t="shared" ref="D33:D96" si="2">C33+D32</f>
        <v>927.81841847430906</v>
      </c>
      <c r="E33" s="3">
        <f t="shared" ref="E33:E96" si="3">E32*(1+$D$20)</f>
        <v>5.011525144845215E-2</v>
      </c>
      <c r="F33" s="19">
        <f t="shared" ref="F33:F96" si="4">($D$16*E33)/(1+$D$18)^A33</f>
        <v>329.83441223774662</v>
      </c>
      <c r="G33" s="52">
        <f t="shared" ref="G33:G96" si="5">F33+G32</f>
        <v>1069.1403035664905</v>
      </c>
    </row>
    <row r="34" spans="1:7" x14ac:dyDescent="0.35">
      <c r="A34">
        <v>4</v>
      </c>
      <c r="B34" s="3">
        <f t="shared" si="0"/>
        <v>4.4360698262837991E-2</v>
      </c>
      <c r="C34" s="19">
        <f t="shared" si="1"/>
        <v>265.41883531347634</v>
      </c>
      <c r="D34" s="52">
        <f t="shared" si="2"/>
        <v>1193.2372537877854</v>
      </c>
      <c r="E34" s="3">
        <f t="shared" si="3"/>
        <v>5.1117556477421194E-2</v>
      </c>
      <c r="F34" s="19">
        <f t="shared" si="4"/>
        <v>305.8464549840923</v>
      </c>
      <c r="G34" s="52">
        <f t="shared" si="5"/>
        <v>1374.9867585505829</v>
      </c>
    </row>
    <row r="35" spans="1:7" x14ac:dyDescent="0.35">
      <c r="A35">
        <v>5</v>
      </c>
      <c r="B35" s="3">
        <f t="shared" si="0"/>
        <v>4.5247912228094753E-2</v>
      </c>
      <c r="C35" s="19">
        <f t="shared" si="1"/>
        <v>246.11564729067806</v>
      </c>
      <c r="D35" s="52">
        <f t="shared" si="2"/>
        <v>1439.3529010784634</v>
      </c>
      <c r="E35" s="3">
        <f t="shared" si="3"/>
        <v>5.213990760696962E-2</v>
      </c>
      <c r="F35" s="19">
        <f t="shared" si="4"/>
        <v>283.60307643979468</v>
      </c>
      <c r="G35" s="52">
        <f t="shared" si="5"/>
        <v>1658.5898349903775</v>
      </c>
    </row>
    <row r="36" spans="1:7" x14ac:dyDescent="0.35">
      <c r="A36">
        <v>6</v>
      </c>
      <c r="B36" s="3">
        <f t="shared" si="0"/>
        <v>4.6152870472656649E-2</v>
      </c>
      <c r="C36" s="19">
        <f t="shared" si="1"/>
        <v>228.21632748771961</v>
      </c>
      <c r="D36" s="52">
        <f t="shared" si="2"/>
        <v>1667.569228566183</v>
      </c>
      <c r="E36" s="3">
        <f t="shared" si="3"/>
        <v>5.3182705759109015E-2</v>
      </c>
      <c r="F36" s="19">
        <f t="shared" si="4"/>
        <v>262.97739815326412</v>
      </c>
      <c r="G36" s="52">
        <f t="shared" si="5"/>
        <v>1921.5672331436417</v>
      </c>
    </row>
    <row r="37" spans="1:7" x14ac:dyDescent="0.35">
      <c r="A37">
        <v>7</v>
      </c>
      <c r="B37" s="3">
        <f t="shared" si="0"/>
        <v>4.7075927882109785E-2</v>
      </c>
      <c r="C37" s="19">
        <f t="shared" si="1"/>
        <v>211.61877639770364</v>
      </c>
      <c r="D37" s="52">
        <f t="shared" si="2"/>
        <v>1879.1880049638867</v>
      </c>
      <c r="E37" s="3">
        <f t="shared" si="3"/>
        <v>5.4246359874291196E-2</v>
      </c>
      <c r="F37" s="19">
        <f t="shared" si="4"/>
        <v>243.85176919666307</v>
      </c>
      <c r="G37" s="52">
        <f t="shared" si="5"/>
        <v>2165.4190023403048</v>
      </c>
    </row>
    <row r="38" spans="1:7" x14ac:dyDescent="0.35">
      <c r="A38">
        <v>8</v>
      </c>
      <c r="B38" s="3">
        <f t="shared" si="0"/>
        <v>4.8017446439751983E-2</v>
      </c>
      <c r="C38" s="19">
        <f t="shared" si="1"/>
        <v>196.22831993241613</v>
      </c>
      <c r="D38" s="52">
        <f t="shared" si="2"/>
        <v>2075.4163248963027</v>
      </c>
      <c r="E38" s="3">
        <f t="shared" si="3"/>
        <v>5.5331287071777022E-2</v>
      </c>
      <c r="F38" s="19">
        <f t="shared" si="4"/>
        <v>226.11709507326944</v>
      </c>
      <c r="G38" s="52">
        <f t="shared" si="5"/>
        <v>2391.5360974135742</v>
      </c>
    </row>
    <row r="39" spans="1:7" x14ac:dyDescent="0.35">
      <c r="A39">
        <v>9</v>
      </c>
      <c r="B39" s="3">
        <f t="shared" si="0"/>
        <v>4.8977795368547024E-2</v>
      </c>
      <c r="C39" s="19">
        <f t="shared" si="1"/>
        <v>181.95716939187676</v>
      </c>
      <c r="D39" s="52">
        <f t="shared" si="2"/>
        <v>2257.3734942881797</v>
      </c>
      <c r="E39" s="3">
        <f t="shared" si="3"/>
        <v>5.6437912813212567E-2</v>
      </c>
      <c r="F39" s="19">
        <f t="shared" si="4"/>
        <v>209.67221543157709</v>
      </c>
      <c r="G39" s="52">
        <f t="shared" si="5"/>
        <v>2601.2083128451513</v>
      </c>
    </row>
    <row r="40" spans="1:7" x14ac:dyDescent="0.35">
      <c r="A40">
        <v>10</v>
      </c>
      <c r="B40" s="3">
        <f t="shared" si="0"/>
        <v>4.9957351275917966E-2</v>
      </c>
      <c r="C40" s="19">
        <f t="shared" si="1"/>
        <v>168.72392070883117</v>
      </c>
      <c r="D40" s="52">
        <f t="shared" si="2"/>
        <v>2426.0974149970107</v>
      </c>
      <c r="E40" s="3">
        <f t="shared" si="3"/>
        <v>5.756667106947682E-2</v>
      </c>
      <c r="F40" s="19">
        <f t="shared" si="4"/>
        <v>194.4233270365533</v>
      </c>
      <c r="G40" s="52">
        <f t="shared" si="5"/>
        <v>2795.6316398817048</v>
      </c>
    </row>
    <row r="41" spans="1:7" x14ac:dyDescent="0.35">
      <c r="A41">
        <v>11</v>
      </c>
      <c r="B41" s="3">
        <f t="shared" si="0"/>
        <v>5.0956498301436323E-2</v>
      </c>
      <c r="C41" s="19">
        <f t="shared" si="1"/>
        <v>156.45309011182525</v>
      </c>
      <c r="D41" s="52">
        <f t="shared" si="2"/>
        <v>2582.5505051088358</v>
      </c>
      <c r="E41" s="3">
        <f t="shared" si="3"/>
        <v>5.8718004490866359E-2</v>
      </c>
      <c r="F41" s="19">
        <f t="shared" si="4"/>
        <v>180.28344870662212</v>
      </c>
      <c r="G41" s="52">
        <f t="shared" si="5"/>
        <v>2975.9150885883269</v>
      </c>
    </row>
    <row r="42" spans="1:7" x14ac:dyDescent="0.35">
      <c r="A42">
        <v>12</v>
      </c>
      <c r="B42" s="3">
        <f t="shared" si="0"/>
        <v>5.1975628267465053E-2</v>
      </c>
      <c r="C42" s="19">
        <f t="shared" si="1"/>
        <v>145.07468355823795</v>
      </c>
      <c r="D42" s="52">
        <f t="shared" si="2"/>
        <v>2727.6251886670739</v>
      </c>
      <c r="E42" s="3">
        <f t="shared" si="3"/>
        <v>5.9892364580683685E-2</v>
      </c>
      <c r="F42" s="19">
        <f t="shared" si="4"/>
        <v>167.17192516432235</v>
      </c>
      <c r="G42" s="52">
        <f t="shared" si="5"/>
        <v>3143.087013752649</v>
      </c>
    </row>
    <row r="43" spans="1:7" x14ac:dyDescent="0.35">
      <c r="A43">
        <v>13</v>
      </c>
      <c r="B43" s="3">
        <f t="shared" si="0"/>
        <v>5.3015140832814354E-2</v>
      </c>
      <c r="C43" s="19">
        <f t="shared" si="1"/>
        <v>134.52379748127518</v>
      </c>
      <c r="D43" s="52">
        <f t="shared" si="2"/>
        <v>2862.1489861483492</v>
      </c>
      <c r="E43" s="3">
        <f t="shared" si="3"/>
        <v>6.1090211872297358E-2</v>
      </c>
      <c r="F43" s="19">
        <f t="shared" si="4"/>
        <v>155.01396697055341</v>
      </c>
      <c r="G43" s="52">
        <f t="shared" si="5"/>
        <v>3298.1009807232026</v>
      </c>
    </row>
    <row r="44" spans="1:7" x14ac:dyDescent="0.35">
      <c r="A44">
        <v>14</v>
      </c>
      <c r="B44" s="3">
        <f t="shared" si="0"/>
        <v>5.4075443649470645E-2</v>
      </c>
      <c r="C44" s="19">
        <f t="shared" si="1"/>
        <v>124.74024857354607</v>
      </c>
      <c r="D44" s="52">
        <f t="shared" si="2"/>
        <v>2986.8892347218953</v>
      </c>
      <c r="E44" s="3">
        <f t="shared" si="3"/>
        <v>6.2312016109743303E-2</v>
      </c>
      <c r="F44" s="19">
        <f t="shared" si="4"/>
        <v>143.74022391814952</v>
      </c>
      <c r="G44" s="52">
        <f t="shared" si="5"/>
        <v>3441.8412046413523</v>
      </c>
    </row>
    <row r="45" spans="1:7" x14ac:dyDescent="0.35">
      <c r="A45">
        <v>15</v>
      </c>
      <c r="B45" s="3">
        <f t="shared" si="0"/>
        <v>5.5156952522460057E-2</v>
      </c>
      <c r="C45" s="19">
        <f t="shared" si="1"/>
        <v>115.66823049546998</v>
      </c>
      <c r="D45" s="52">
        <f t="shared" si="2"/>
        <v>3102.5574652173655</v>
      </c>
      <c r="E45" s="3">
        <f t="shared" si="3"/>
        <v>6.3558256431938173E-2</v>
      </c>
      <c r="F45" s="19">
        <f t="shared" si="4"/>
        <v>133.28638945137502</v>
      </c>
      <c r="G45" s="52">
        <f t="shared" si="5"/>
        <v>3575.1275940927271</v>
      </c>
    </row>
    <row r="46" spans="1:7" x14ac:dyDescent="0.35">
      <c r="A46">
        <v>16</v>
      </c>
      <c r="B46" s="3">
        <f t="shared" si="0"/>
        <v>5.626009157290926E-2</v>
      </c>
      <c r="C46" s="19">
        <f t="shared" si="1"/>
        <v>107.25599555034489</v>
      </c>
      <c r="D46" s="52">
        <f t="shared" si="2"/>
        <v>3209.8134607677102</v>
      </c>
      <c r="E46" s="3">
        <f t="shared" si="3"/>
        <v>6.4829421560576944E-2</v>
      </c>
      <c r="F46" s="19">
        <f t="shared" si="4"/>
        <v>123.59283385491138</v>
      </c>
      <c r="G46" s="52">
        <f t="shared" si="5"/>
        <v>3698.7204279476387</v>
      </c>
    </row>
    <row r="47" spans="1:7" x14ac:dyDescent="0.35">
      <c r="A47">
        <v>17</v>
      </c>
      <c r="B47" s="3">
        <f t="shared" si="0"/>
        <v>5.7385293404367446E-2</v>
      </c>
      <c r="C47" s="19">
        <f t="shared" si="1"/>
        <v>99.455559510319816</v>
      </c>
      <c r="D47" s="52">
        <f t="shared" si="2"/>
        <v>3309.26902027803</v>
      </c>
      <c r="E47" s="3">
        <f t="shared" si="3"/>
        <v>6.6126009991788484E-2</v>
      </c>
      <c r="F47" s="19">
        <f t="shared" si="4"/>
        <v>114.60426412000874</v>
      </c>
      <c r="G47" s="52">
        <f t="shared" si="5"/>
        <v>3813.3246920676474</v>
      </c>
    </row>
    <row r="48" spans="1:7" x14ac:dyDescent="0.35">
      <c r="A48">
        <v>18</v>
      </c>
      <c r="B48" s="3">
        <f t="shared" si="0"/>
        <v>5.8532999272454797E-2</v>
      </c>
      <c r="C48" s="19">
        <f t="shared" si="1"/>
        <v>92.222427909569276</v>
      </c>
      <c r="D48" s="52">
        <f t="shared" si="2"/>
        <v>3401.4914481875994</v>
      </c>
      <c r="E48" s="3">
        <f t="shared" si="3"/>
        <v>6.7448530191624251E-2</v>
      </c>
      <c r="F48" s="19">
        <f t="shared" si="4"/>
        <v>106.26940854764446</v>
      </c>
      <c r="G48" s="52">
        <f t="shared" si="5"/>
        <v>3919.5941006152921</v>
      </c>
    </row>
    <row r="49" spans="1:7" x14ac:dyDescent="0.35">
      <c r="A49">
        <v>19</v>
      </c>
      <c r="B49" s="3">
        <f t="shared" si="0"/>
        <v>5.9703659257903892E-2</v>
      </c>
      <c r="C49" s="19">
        <f t="shared" si="1"/>
        <v>85.515342243418772</v>
      </c>
      <c r="D49" s="52">
        <f t="shared" si="2"/>
        <v>3487.0067904310181</v>
      </c>
      <c r="E49" s="3">
        <f t="shared" si="3"/>
        <v>6.879750079545674E-2</v>
      </c>
      <c r="F49" s="19">
        <f t="shared" si="4"/>
        <v>98.540724289633928</v>
      </c>
      <c r="G49" s="52">
        <f t="shared" si="5"/>
        <v>4018.1348249049261</v>
      </c>
    </row>
    <row r="50" spans="1:7" x14ac:dyDescent="0.35">
      <c r="A50">
        <v>20</v>
      </c>
      <c r="B50" s="3">
        <f t="shared" si="0"/>
        <v>6.0897732443061972E-2</v>
      </c>
      <c r="C50" s="19">
        <f t="shared" si="1"/>
        <v>79.296044625715595</v>
      </c>
      <c r="D50" s="52">
        <f t="shared" si="2"/>
        <v>3566.3028350567338</v>
      </c>
      <c r="E50" s="3">
        <f t="shared" si="3"/>
        <v>7.0173450811365876E-2</v>
      </c>
      <c r="F50" s="19">
        <f t="shared" si="4"/>
        <v>91.374126159478735</v>
      </c>
      <c r="G50" s="52">
        <f t="shared" si="5"/>
        <v>4109.5089510644048</v>
      </c>
    </row>
    <row r="51" spans="1:7" x14ac:dyDescent="0.35">
      <c r="A51">
        <v>21</v>
      </c>
      <c r="B51" s="3">
        <f t="shared" si="0"/>
        <v>6.2115687091923215E-2</v>
      </c>
      <c r="C51" s="19">
        <f t="shared" si="1"/>
        <v>73.529059562027186</v>
      </c>
      <c r="D51" s="52">
        <f t="shared" si="2"/>
        <v>3639.831894618761</v>
      </c>
      <c r="E51" s="3">
        <f t="shared" si="3"/>
        <v>7.1576919827593191E-2</v>
      </c>
      <c r="F51" s="19">
        <f t="shared" si="4"/>
        <v>84.728735166062094</v>
      </c>
      <c r="G51" s="52">
        <f t="shared" si="5"/>
        <v>4194.2376862304673</v>
      </c>
    </row>
    <row r="52" spans="1:7" x14ac:dyDescent="0.35">
      <c r="A52">
        <v>22</v>
      </c>
      <c r="B52" s="3">
        <f t="shared" si="0"/>
        <v>6.3358000833761682E-2</v>
      </c>
      <c r="C52" s="19">
        <f t="shared" si="1"/>
        <v>68.181491593879741</v>
      </c>
      <c r="D52" s="52">
        <f t="shared" si="2"/>
        <v>3708.0133862126409</v>
      </c>
      <c r="E52" s="3">
        <f t="shared" si="3"/>
        <v>7.3008458224145062E-2</v>
      </c>
      <c r="F52" s="19">
        <f t="shared" si="4"/>
        <v>78.566645335803031</v>
      </c>
      <c r="G52" s="52">
        <f t="shared" si="5"/>
        <v>4272.8043315662699</v>
      </c>
    </row>
    <row r="53" spans="1:7" x14ac:dyDescent="0.35">
      <c r="A53">
        <v>23</v>
      </c>
      <c r="B53" s="3">
        <f t="shared" si="0"/>
        <v>6.4625160850436916E-2</v>
      </c>
      <c r="C53" s="19">
        <f t="shared" si="1"/>
        <v>63.222837659779401</v>
      </c>
      <c r="D53" s="52">
        <f t="shared" si="2"/>
        <v>3771.2362238724204</v>
      </c>
      <c r="E53" s="3">
        <f t="shared" si="3"/>
        <v>7.4468627388627959E-2</v>
      </c>
      <c r="F53" s="19">
        <f t="shared" si="4"/>
        <v>72.852707493199162</v>
      </c>
      <c r="G53" s="52">
        <f t="shared" si="5"/>
        <v>4345.6570390594688</v>
      </c>
    </row>
    <row r="54" spans="1:7" x14ac:dyDescent="0.35">
      <c r="A54">
        <v>24</v>
      </c>
      <c r="B54" s="3">
        <f t="shared" si="0"/>
        <v>6.5917664067445661E-2</v>
      </c>
      <c r="C54" s="19">
        <f t="shared" si="1"/>
        <v>58.624813102704543</v>
      </c>
      <c r="D54" s="52">
        <f t="shared" si="2"/>
        <v>3829.861036975125</v>
      </c>
      <c r="E54" s="3">
        <f t="shared" si="3"/>
        <v>7.5957999936400525E-2</v>
      </c>
      <c r="F54" s="19">
        <f t="shared" si="4"/>
        <v>67.554328766421065</v>
      </c>
      <c r="G54" s="52">
        <f t="shared" si="5"/>
        <v>4413.2113678258902</v>
      </c>
    </row>
    <row r="55" spans="1:7" x14ac:dyDescent="0.35">
      <c r="A55">
        <v>25</v>
      </c>
      <c r="B55" s="3">
        <f t="shared" si="0"/>
        <v>6.7236017348794572E-2</v>
      </c>
      <c r="C55" s="19">
        <f t="shared" si="1"/>
        <v>54.361190331598749</v>
      </c>
      <c r="D55" s="52">
        <f t="shared" si="2"/>
        <v>3884.2222273067237</v>
      </c>
      <c r="E55" s="3">
        <f t="shared" si="3"/>
        <v>7.7477159935128534E-2</v>
      </c>
      <c r="F55" s="19">
        <f t="shared" si="4"/>
        <v>62.641286674317691</v>
      </c>
      <c r="G55" s="52">
        <f t="shared" si="5"/>
        <v>4475.8526545002078</v>
      </c>
    </row>
    <row r="56" spans="1:7" x14ac:dyDescent="0.35">
      <c r="A56">
        <v>26</v>
      </c>
      <c r="B56" s="3">
        <f t="shared" si="0"/>
        <v>6.8580737695770458E-2</v>
      </c>
      <c r="C56" s="19">
        <f t="shared" si="1"/>
        <v>50.407649216573375</v>
      </c>
      <c r="D56" s="52">
        <f t="shared" si="2"/>
        <v>3934.6298765232968</v>
      </c>
      <c r="E56" s="3">
        <f t="shared" si="3"/>
        <v>7.9026703133831103E-2</v>
      </c>
      <c r="F56" s="19">
        <f t="shared" si="4"/>
        <v>58.085556734367316</v>
      </c>
      <c r="G56" s="52">
        <f t="shared" si="5"/>
        <v>4533.9382112345747</v>
      </c>
    </row>
    <row r="57" spans="1:7" x14ac:dyDescent="0.35">
      <c r="A57">
        <v>27</v>
      </c>
      <c r="B57" s="3">
        <f t="shared" si="0"/>
        <v>6.9952352449685867E-2</v>
      </c>
      <c r="C57" s="19">
        <f t="shared" si="1"/>
        <v>46.741638364458943</v>
      </c>
      <c r="D57" s="52">
        <f t="shared" si="2"/>
        <v>3981.3715148877559</v>
      </c>
      <c r="E57" s="3">
        <f t="shared" si="3"/>
        <v>8.0607237196507725E-2</v>
      </c>
      <c r="F57" s="19">
        <f t="shared" si="4"/>
        <v>53.861152608231507</v>
      </c>
      <c r="G57" s="52">
        <f t="shared" si="5"/>
        <v>4587.7993638428061</v>
      </c>
    </row>
    <row r="58" spans="1:7" x14ac:dyDescent="0.35">
      <c r="A58">
        <v>28</v>
      </c>
      <c r="B58" s="3">
        <f t="shared" si="0"/>
        <v>7.135139949867958E-2</v>
      </c>
      <c r="C58" s="19">
        <f t="shared" si="1"/>
        <v>43.342246483407379</v>
      </c>
      <c r="D58" s="52">
        <f t="shared" si="2"/>
        <v>4024.7137613711634</v>
      </c>
      <c r="E58" s="3">
        <f t="shared" si="3"/>
        <v>8.2219381940437875E-2</v>
      </c>
      <c r="F58" s="19">
        <f t="shared" si="4"/>
        <v>49.943977873087391</v>
      </c>
      <c r="G58" s="52">
        <f t="shared" si="5"/>
        <v>4637.7433417158936</v>
      </c>
    </row>
    <row r="59" spans="1:7" x14ac:dyDescent="0.35">
      <c r="A59">
        <v>29</v>
      </c>
      <c r="B59" s="3">
        <f t="shared" si="0"/>
        <v>7.2778427488653166E-2</v>
      </c>
      <c r="C59" s="19">
        <f t="shared" si="1"/>
        <v>40.190083102795931</v>
      </c>
      <c r="D59" s="52">
        <f t="shared" si="2"/>
        <v>4064.9038444739595</v>
      </c>
      <c r="E59" s="3">
        <f t="shared" si="3"/>
        <v>8.3863769579246628E-2</v>
      </c>
      <c r="F59" s="19">
        <f t="shared" si="4"/>
        <v>46.311688573226483</v>
      </c>
      <c r="G59" s="52">
        <f t="shared" si="5"/>
        <v>4684.0550302891197</v>
      </c>
    </row>
    <row r="60" spans="1:7" x14ac:dyDescent="0.35">
      <c r="A60">
        <v>30</v>
      </c>
      <c r="B60" s="3">
        <f t="shared" si="0"/>
        <v>7.4233996038426231E-2</v>
      </c>
      <c r="C60" s="19">
        <f t="shared" si="1"/>
        <v>37.267167968047126</v>
      </c>
      <c r="D60" s="52">
        <f t="shared" si="2"/>
        <v>4102.1710124420069</v>
      </c>
      <c r="E60" s="3">
        <f t="shared" si="3"/>
        <v>8.5541044970831565E-2</v>
      </c>
      <c r="F60" s="19">
        <f t="shared" si="4"/>
        <v>42.943565767900914</v>
      </c>
      <c r="G60" s="52">
        <f t="shared" si="5"/>
        <v>4726.9985960570202</v>
      </c>
    </row>
    <row r="61" spans="1:7" x14ac:dyDescent="0.35">
      <c r="A61">
        <v>31</v>
      </c>
      <c r="B61" s="3">
        <f t="shared" si="0"/>
        <v>7.5718675959194751E-2</v>
      </c>
      <c r="C61" s="19">
        <f t="shared" si="1"/>
        <v>34.556828479461878</v>
      </c>
      <c r="D61" s="52">
        <f t="shared" si="2"/>
        <v>4136.7278409214687</v>
      </c>
      <c r="E61" s="3">
        <f t="shared" si="3"/>
        <v>8.7251865870248191E-2</v>
      </c>
      <c r="F61" s="19">
        <f t="shared" si="4"/>
        <v>39.82039734841721</v>
      </c>
      <c r="G61" s="52">
        <f t="shared" si="5"/>
        <v>4766.8189934054371</v>
      </c>
    </row>
    <row r="62" spans="1:7" x14ac:dyDescent="0.35">
      <c r="A62">
        <v>32</v>
      </c>
      <c r="B62" s="3">
        <f t="shared" si="0"/>
        <v>7.723304947837864E-2</v>
      </c>
      <c r="C62" s="19">
        <f t="shared" si="1"/>
        <v>32.043604590046463</v>
      </c>
      <c r="D62" s="52">
        <f t="shared" si="2"/>
        <v>4168.7714455115147</v>
      </c>
      <c r="E62" s="3">
        <f t="shared" si="3"/>
        <v>8.8996903187653159E-2</v>
      </c>
      <c r="F62" s="19">
        <f t="shared" si="4"/>
        <v>36.924368450350507</v>
      </c>
      <c r="G62" s="52">
        <f t="shared" si="5"/>
        <v>4803.743361855788</v>
      </c>
    </row>
    <row r="63" spans="1:7" x14ac:dyDescent="0.35">
      <c r="A63">
        <v>33</v>
      </c>
      <c r="B63" s="3">
        <f t="shared" si="0"/>
        <v>7.877771046794621E-2</v>
      </c>
      <c r="C63" s="19">
        <f t="shared" ref="C63:C94" si="6">($C$16*B63)/(1+$C$18)^A63</f>
        <v>29.713160619861263</v>
      </c>
      <c r="D63" s="52">
        <f t="shared" si="2"/>
        <v>4198.4846061313756</v>
      </c>
      <c r="E63" s="3">
        <f t="shared" si="3"/>
        <v>9.0776841251406226E-2</v>
      </c>
      <c r="F63" s="19">
        <f t="shared" si="4"/>
        <v>34.238959835779553</v>
      </c>
      <c r="G63" s="52">
        <f t="shared" si="5"/>
        <v>4837.9823216915674</v>
      </c>
    </row>
    <row r="64" spans="1:7" x14ac:dyDescent="0.35">
      <c r="A64">
        <v>34</v>
      </c>
      <c r="B64" s="3">
        <f t="shared" ref="B64:B95" si="7">B63*(1+$C$20)</f>
        <v>8.0353264677305136E-2</v>
      </c>
      <c r="C64" s="19">
        <f t="shared" si="6"/>
        <v>27.552203483871352</v>
      </c>
      <c r="D64" s="52">
        <f t="shared" si="2"/>
        <v>4226.036809615247</v>
      </c>
      <c r="E64" s="3">
        <f t="shared" si="3"/>
        <v>9.2592378076434348E-2</v>
      </c>
      <c r="F64" s="19">
        <f t="shared" si="4"/>
        <v>31.748853665904679</v>
      </c>
      <c r="G64" s="52">
        <f t="shared" si="5"/>
        <v>4869.7311753574722</v>
      </c>
    </row>
    <row r="65" spans="1:7" x14ac:dyDescent="0.35">
      <c r="A65">
        <v>35</v>
      </c>
      <c r="B65" s="3">
        <f t="shared" si="7"/>
        <v>8.1960329970851245E-2</v>
      </c>
      <c r="C65" s="19">
        <f t="shared" si="6"/>
        <v>25.548406866862525</v>
      </c>
      <c r="D65" s="52">
        <f t="shared" si="2"/>
        <v>4251.5852164821099</v>
      </c>
      <c r="E65" s="3">
        <f t="shared" si="3"/>
        <v>9.4444225637963036E-2</v>
      </c>
      <c r="F65" s="19">
        <f t="shared" si="4"/>
        <v>29.439846126566149</v>
      </c>
      <c r="G65" s="52">
        <f t="shared" si="5"/>
        <v>4899.1710214840386</v>
      </c>
    </row>
    <row r="66" spans="1:7" x14ac:dyDescent="0.35">
      <c r="A66">
        <v>36</v>
      </c>
      <c r="B66" s="3">
        <f t="shared" si="7"/>
        <v>8.3599536570268265E-2</v>
      </c>
      <c r="C66" s="19">
        <f t="shared" si="6"/>
        <v>23.690340912908891</v>
      </c>
      <c r="D66" s="52">
        <f t="shared" si="2"/>
        <v>4275.275557395019</v>
      </c>
      <c r="E66" s="3">
        <f t="shared" si="3"/>
        <v>9.6333110150722295E-2</v>
      </c>
      <c r="F66" s="19">
        <f t="shared" si="4"/>
        <v>27.298766408270431</v>
      </c>
      <c r="G66" s="52">
        <f t="shared" si="5"/>
        <v>4926.4697878923089</v>
      </c>
    </row>
    <row r="67" spans="1:7" x14ac:dyDescent="0.35">
      <c r="A67">
        <v>37</v>
      </c>
      <c r="B67" s="3">
        <f t="shared" si="7"/>
        <v>8.527152730167363E-2</v>
      </c>
      <c r="C67" s="19">
        <f t="shared" si="6"/>
        <v>21.967407028333696</v>
      </c>
      <c r="D67" s="52">
        <f t="shared" si="2"/>
        <v>4297.2429644233525</v>
      </c>
      <c r="E67" s="3">
        <f t="shared" si="3"/>
        <v>9.8259772353736743E-2</v>
      </c>
      <c r="F67" s="19">
        <f t="shared" si="4"/>
        <v>25.313401578578038</v>
      </c>
      <c r="G67" s="52">
        <f t="shared" si="5"/>
        <v>4951.783189470887</v>
      </c>
    </row>
    <row r="68" spans="1:7" x14ac:dyDescent="0.35">
      <c r="A68">
        <v>38</v>
      </c>
      <c r="B68" s="3">
        <f t="shared" si="7"/>
        <v>8.6976957847707106E-2</v>
      </c>
      <c r="C68" s="19">
        <f t="shared" si="6"/>
        <v>20.369777426273057</v>
      </c>
      <c r="D68" s="52">
        <f t="shared" si="2"/>
        <v>4317.6127418496253</v>
      </c>
      <c r="E68" s="3">
        <f t="shared" si="3"/>
        <v>0.10022496780081148</v>
      </c>
      <c r="F68" s="19">
        <f t="shared" si="4"/>
        <v>23.472426918317812</v>
      </c>
      <c r="G68" s="52">
        <f t="shared" si="5"/>
        <v>4975.255616389205</v>
      </c>
    </row>
    <row r="69" spans="1:7" x14ac:dyDescent="0.35">
      <c r="A69">
        <v>39</v>
      </c>
      <c r="B69" s="3">
        <f t="shared" si="7"/>
        <v>8.8716497004661249E-2</v>
      </c>
      <c r="C69" s="19">
        <f t="shared" si="6"/>
        <v>18.888339067998654</v>
      </c>
      <c r="D69" s="52">
        <f t="shared" si="2"/>
        <v>4336.5010809176238</v>
      </c>
      <c r="E69" s="3">
        <f t="shared" si="3"/>
        <v>0.10222946715682772</v>
      </c>
      <c r="F69" s="19">
        <f t="shared" si="4"/>
        <v>21.765341324258337</v>
      </c>
      <c r="G69" s="52">
        <f t="shared" si="5"/>
        <v>4997.0209577134638</v>
      </c>
    </row>
    <row r="70" spans="1:7" x14ac:dyDescent="0.35">
      <c r="A70">
        <v>40</v>
      </c>
      <c r="B70" s="3">
        <f t="shared" si="7"/>
        <v>9.0490826944754479E-2</v>
      </c>
      <c r="C70" s="19">
        <f t="shared" si="6"/>
        <v>17.514641681235119</v>
      </c>
      <c r="D70" s="52">
        <f t="shared" si="2"/>
        <v>4354.0157225988587</v>
      </c>
      <c r="E70" s="3">
        <f t="shared" si="3"/>
        <v>0.10427405649996428</v>
      </c>
      <c r="F70" s="19">
        <f t="shared" si="4"/>
        <v>20.182407409766824</v>
      </c>
      <c r="G70" s="52">
        <f t="shared" si="5"/>
        <v>5017.2033651232305</v>
      </c>
    </row>
    <row r="71" spans="1:7" x14ac:dyDescent="0.35">
      <c r="A71">
        <v>41</v>
      </c>
      <c r="B71" s="3">
        <f t="shared" si="7"/>
        <v>9.2300643483649567E-2</v>
      </c>
      <c r="C71" s="19">
        <f t="shared" si="6"/>
        <v>16.240849558963472</v>
      </c>
      <c r="D71" s="52">
        <f t="shared" si="2"/>
        <v>4370.2565721578221</v>
      </c>
      <c r="E71" s="3">
        <f t="shared" si="3"/>
        <v>0.10635953762996357</v>
      </c>
      <c r="F71" s="19">
        <f t="shared" si="4"/>
        <v>18.714595961783779</v>
      </c>
      <c r="G71" s="52">
        <f t="shared" si="5"/>
        <v>5035.9179610850142</v>
      </c>
    </row>
    <row r="72" spans="1:7" x14ac:dyDescent="0.35">
      <c r="A72">
        <v>42</v>
      </c>
      <c r="B72" s="3">
        <f t="shared" si="7"/>
        <v>9.4146656353322561E-2</v>
      </c>
      <c r="C72" s="19">
        <f t="shared" si="6"/>
        <v>15.059696863766126</v>
      </c>
      <c r="D72" s="52">
        <f t="shared" si="2"/>
        <v>4385.3162690215886</v>
      </c>
      <c r="E72" s="3">
        <f t="shared" si="3"/>
        <v>0.10848672838256285</v>
      </c>
      <c r="F72" s="19">
        <f t="shared" si="4"/>
        <v>17.353534437290413</v>
      </c>
      <c r="G72" s="52">
        <f t="shared" si="5"/>
        <v>5053.2714955223046</v>
      </c>
    </row>
    <row r="73" spans="1:7" x14ac:dyDescent="0.35">
      <c r="A73">
        <v>43</v>
      </c>
      <c r="B73" s="3">
        <f t="shared" si="7"/>
        <v>9.6029589480389019E-2</v>
      </c>
      <c r="C73" s="19">
        <f t="shared" si="6"/>
        <v>13.964446182764952</v>
      </c>
      <c r="D73" s="52">
        <f t="shared" si="2"/>
        <v>4399.2807152043533</v>
      </c>
      <c r="E73" s="3">
        <f t="shared" si="3"/>
        <v>0.1106564629502141</v>
      </c>
      <c r="F73" s="19">
        <f t="shared" si="4"/>
        <v>16.091459205487471</v>
      </c>
      <c r="G73" s="52">
        <f t="shared" si="5"/>
        <v>5069.3629547277924</v>
      </c>
    </row>
    <row r="74" spans="1:7" x14ac:dyDescent="0.35">
      <c r="A74">
        <v>44</v>
      </c>
      <c r="B74" s="3">
        <f t="shared" si="7"/>
        <v>9.79501812699968E-2</v>
      </c>
      <c r="C74" s="19">
        <f t="shared" si="6"/>
        <v>12.948850096745684</v>
      </c>
      <c r="D74" s="52">
        <f t="shared" si="2"/>
        <v>4412.2295653010988</v>
      </c>
      <c r="E74" s="3">
        <f t="shared" si="3"/>
        <v>0.11286959220921838</v>
      </c>
      <c r="F74" s="19">
        <f t="shared" si="4"/>
        <v>14.921171263270201</v>
      </c>
      <c r="G74" s="52">
        <f t="shared" si="5"/>
        <v>5084.2841259910629</v>
      </c>
    </row>
    <row r="75" spans="1:7" x14ac:dyDescent="0.35">
      <c r="A75">
        <v>45</v>
      </c>
      <c r="B75" s="3">
        <f t="shared" si="7"/>
        <v>9.9909184895396741E-2</v>
      </c>
      <c r="C75" s="19">
        <f t="shared" si="6"/>
        <v>12.007115544255088</v>
      </c>
      <c r="D75" s="52">
        <f t="shared" si="2"/>
        <v>4424.2366808453535</v>
      </c>
      <c r="E75" s="3">
        <f t="shared" si="3"/>
        <v>0.11512698405340276</v>
      </c>
      <c r="F75" s="19">
        <f t="shared" si="4"/>
        <v>13.835995171396004</v>
      </c>
      <c r="G75" s="52">
        <f t="shared" si="5"/>
        <v>5098.1201211624584</v>
      </c>
    </row>
    <row r="76" spans="1:7" x14ac:dyDescent="0.35">
      <c r="A76">
        <v>46</v>
      </c>
      <c r="B76" s="3">
        <f t="shared" si="7"/>
        <v>0.10190736859330468</v>
      </c>
      <c r="C76" s="19">
        <f t="shared" si="6"/>
        <v>11.133870777400173</v>
      </c>
      <c r="D76" s="52">
        <f t="shared" si="2"/>
        <v>4435.3705516227537</v>
      </c>
      <c r="E76" s="3">
        <f t="shared" si="3"/>
        <v>0.11742952373447081</v>
      </c>
      <c r="F76" s="19">
        <f t="shared" si="4"/>
        <v>12.829740977112657</v>
      </c>
      <c r="G76" s="52">
        <f t="shared" si="5"/>
        <v>5110.9498621395715</v>
      </c>
    </row>
    <row r="77" spans="1:7" x14ac:dyDescent="0.35">
      <c r="A77">
        <v>47</v>
      </c>
      <c r="B77" s="3">
        <f t="shared" si="7"/>
        <v>0.10394551596517078</v>
      </c>
      <c r="C77" s="19">
        <f t="shared" si="6"/>
        <v>10.324134720861977</v>
      </c>
      <c r="D77" s="52">
        <f t="shared" si="2"/>
        <v>4445.694686343616</v>
      </c>
      <c r="E77" s="3">
        <f t="shared" si="3"/>
        <v>0.11977811420916024</v>
      </c>
      <c r="F77" s="19">
        <f t="shared" si="4"/>
        <v>11.896668906049918</v>
      </c>
      <c r="G77" s="52">
        <f t="shared" si="5"/>
        <v>5122.8465310456213</v>
      </c>
    </row>
    <row r="78" spans="1:7" x14ac:dyDescent="0.35">
      <c r="A78">
        <v>48</v>
      </c>
      <c r="B78" s="3">
        <f t="shared" si="7"/>
        <v>0.1060244262844742</v>
      </c>
      <c r="C78" s="19">
        <f t="shared" si="6"/>
        <v>9.5732885593447428</v>
      </c>
      <c r="D78" s="52">
        <f t="shared" si="2"/>
        <v>4455.2679749029603</v>
      </c>
      <c r="E78" s="3">
        <f t="shared" si="3"/>
        <v>0.12217367649334344</v>
      </c>
      <c r="F78" s="19">
        <f t="shared" si="4"/>
        <v>11.031456621973563</v>
      </c>
      <c r="G78" s="52">
        <f t="shared" si="5"/>
        <v>5133.8779876675944</v>
      </c>
    </row>
    <row r="79" spans="1:7" x14ac:dyDescent="0.35">
      <c r="A79">
        <v>49</v>
      </c>
      <c r="B79" s="3">
        <f t="shared" si="7"/>
        <v>0.10814491481016368</v>
      </c>
      <c r="C79" s="19">
        <f t="shared" si="6"/>
        <v>8.8770493913923971</v>
      </c>
      <c r="D79" s="52">
        <f t="shared" si="2"/>
        <v>4464.1450242943529</v>
      </c>
      <c r="E79" s="3">
        <f t="shared" si="3"/>
        <v>0.12461715002321032</v>
      </c>
      <c r="F79" s="19">
        <f t="shared" si="4"/>
        <v>10.229168867648211</v>
      </c>
      <c r="G79" s="52">
        <f t="shared" si="5"/>
        <v>5144.1071565352422</v>
      </c>
    </row>
    <row r="80" spans="1:7" x14ac:dyDescent="0.35">
      <c r="A80">
        <v>50</v>
      </c>
      <c r="B80" s="3">
        <f t="shared" si="7"/>
        <v>0.11030781310636696</v>
      </c>
      <c r="C80" s="19">
        <f t="shared" si="6"/>
        <v>8.2314457992911318</v>
      </c>
      <c r="D80" s="52">
        <f t="shared" si="2"/>
        <v>4472.3764700936445</v>
      </c>
      <c r="E80" s="3">
        <f t="shared" si="3"/>
        <v>0.12710949302367452</v>
      </c>
      <c r="F80" s="19">
        <f t="shared" si="4"/>
        <v>9.485229313637431</v>
      </c>
      <c r="G80" s="52">
        <f t="shared" si="5"/>
        <v>5153.5923858488795</v>
      </c>
    </row>
    <row r="81" spans="1:7" x14ac:dyDescent="0.35">
      <c r="A81">
        <v>51</v>
      </c>
      <c r="B81" s="3">
        <f t="shared" si="7"/>
        <v>0.1125139693684943</v>
      </c>
      <c r="C81" s="19">
        <f t="shared" si="6"/>
        <v>7.6327951957063211</v>
      </c>
      <c r="D81" s="52">
        <f t="shared" si="2"/>
        <v>4480.0092652893509</v>
      </c>
      <c r="E81" s="3">
        <f t="shared" si="3"/>
        <v>0.12965168288414802</v>
      </c>
      <c r="F81" s="19">
        <f t="shared" si="4"/>
        <v>8.7953944544637981</v>
      </c>
      <c r="G81" s="52">
        <f t="shared" si="5"/>
        <v>5162.3877803033429</v>
      </c>
    </row>
    <row r="82" spans="1:7" x14ac:dyDescent="0.35">
      <c r="A82">
        <v>52</v>
      </c>
      <c r="B82" s="3">
        <f t="shared" si="7"/>
        <v>0.11476424875586419</v>
      </c>
      <c r="C82" s="19">
        <f t="shared" si="6"/>
        <v>7.0776828178367701</v>
      </c>
      <c r="D82" s="52">
        <f t="shared" si="2"/>
        <v>4487.0869481071877</v>
      </c>
      <c r="E82" s="3">
        <f t="shared" si="3"/>
        <v>0.13224471654183098</v>
      </c>
      <c r="F82" s="19">
        <f t="shared" si="4"/>
        <v>8.1557294032300671</v>
      </c>
      <c r="G82" s="52">
        <f t="shared" si="5"/>
        <v>5170.5435097065729</v>
      </c>
    </row>
    <row r="83" spans="1:7" x14ac:dyDescent="0.35">
      <c r="A83">
        <v>53</v>
      </c>
      <c r="B83" s="3">
        <f t="shared" si="7"/>
        <v>0.11705953373098148</v>
      </c>
      <c r="C83" s="19">
        <f t="shared" si="6"/>
        <v>6.5629422492668237</v>
      </c>
      <c r="D83" s="52">
        <f t="shared" si="2"/>
        <v>4493.6498903564543</v>
      </c>
      <c r="E83" s="3">
        <f t="shared" si="3"/>
        <v>0.1348896108726676</v>
      </c>
      <c r="F83" s="19">
        <f t="shared" si="4"/>
        <v>7.5625854466315161</v>
      </c>
      <c r="G83" s="52">
        <f t="shared" si="5"/>
        <v>5178.1060951532045</v>
      </c>
    </row>
    <row r="84" spans="1:7" x14ac:dyDescent="0.35">
      <c r="A84">
        <v>54</v>
      </c>
      <c r="B84" s="3">
        <f t="shared" si="7"/>
        <v>0.11940072440560111</v>
      </c>
      <c r="C84" s="19">
        <f t="shared" si="6"/>
        <v>6.0856373584110539</v>
      </c>
      <c r="D84" s="52">
        <f t="shared" si="2"/>
        <v>4499.7355277148654</v>
      </c>
      <c r="E84" s="3">
        <f t="shared" si="3"/>
        <v>0.13758740309012096</v>
      </c>
      <c r="F84" s="19">
        <f t="shared" si="4"/>
        <v>7.012579232331043</v>
      </c>
      <c r="G84" s="52">
        <f t="shared" si="5"/>
        <v>5185.1186743855351</v>
      </c>
    </row>
    <row r="85" spans="1:7" x14ac:dyDescent="0.35">
      <c r="A85">
        <v>55</v>
      </c>
      <c r="B85" s="3">
        <f t="shared" si="7"/>
        <v>0.12178873889371314</v>
      </c>
      <c r="C85" s="19">
        <f t="shared" si="6"/>
        <v>5.6430455505266135</v>
      </c>
      <c r="D85" s="52">
        <f t="shared" si="2"/>
        <v>4505.3785732653923</v>
      </c>
      <c r="E85" s="3">
        <f t="shared" si="3"/>
        <v>0.14033915115192339</v>
      </c>
      <c r="F85" s="19">
        <f t="shared" si="4"/>
        <v>6.5025734699796933</v>
      </c>
      <c r="G85" s="52">
        <f t="shared" si="5"/>
        <v>5191.6212478555144</v>
      </c>
    </row>
    <row r="86" spans="1:7" x14ac:dyDescent="0.35">
      <c r="A86">
        <v>56</v>
      </c>
      <c r="B86" s="3">
        <f t="shared" si="7"/>
        <v>0.12422451367158741</v>
      </c>
      <c r="C86" s="19">
        <f t="shared" si="6"/>
        <v>5.2326422377610422</v>
      </c>
      <c r="D86" s="52">
        <f t="shared" si="2"/>
        <v>4510.6112155031533</v>
      </c>
      <c r="E86" s="3">
        <f t="shared" si="3"/>
        <v>0.14314593417496185</v>
      </c>
      <c r="F86" s="19">
        <f t="shared" si="4"/>
        <v>6.0296590357993534</v>
      </c>
      <c r="G86" s="52">
        <f t="shared" si="5"/>
        <v>5197.6509068913138</v>
      </c>
    </row>
    <row r="87" spans="1:7" x14ac:dyDescent="0.35">
      <c r="A87">
        <v>57</v>
      </c>
      <c r="B87" s="3">
        <f t="shared" si="7"/>
        <v>0.12670900394501916</v>
      </c>
      <c r="C87" s="19">
        <f t="shared" si="6"/>
        <v>4.8520864386511473</v>
      </c>
      <c r="D87" s="52">
        <f t="shared" si="2"/>
        <v>4515.4633019418043</v>
      </c>
      <c r="E87" s="3">
        <f t="shared" si="3"/>
        <v>0.1460088528584611</v>
      </c>
      <c r="F87" s="19">
        <f t="shared" si="4"/>
        <v>5.5911383786503084</v>
      </c>
      <c r="G87" s="52">
        <f t="shared" si="5"/>
        <v>5203.2420452699644</v>
      </c>
    </row>
    <row r="88" spans="1:7" x14ac:dyDescent="0.35">
      <c r="A88">
        <v>58</v>
      </c>
      <c r="B88" s="3">
        <f t="shared" si="7"/>
        <v>0.12924318402391954</v>
      </c>
      <c r="C88" s="19">
        <f t="shared" si="6"/>
        <v>4.4992074249310638</v>
      </c>
      <c r="D88" s="52">
        <f t="shared" si="2"/>
        <v>4519.9625093667355</v>
      </c>
      <c r="E88" s="3">
        <f t="shared" si="3"/>
        <v>0.14892902991563034</v>
      </c>
      <c r="F88" s="19">
        <f t="shared" si="4"/>
        <v>5.1845101329302858</v>
      </c>
      <c r="G88" s="52">
        <f t="shared" si="5"/>
        <v>5208.4265554028943</v>
      </c>
    </row>
    <row r="89" spans="1:7" x14ac:dyDescent="0.35">
      <c r="A89">
        <v>59</v>
      </c>
      <c r="B89" s="3">
        <f t="shared" si="7"/>
        <v>0.13182804770439793</v>
      </c>
      <c r="C89" s="19">
        <f t="shared" si="6"/>
        <v>4.1719923394815313</v>
      </c>
      <c r="D89" s="52">
        <f t="shared" si="2"/>
        <v>4524.1345017062167</v>
      </c>
      <c r="E89" s="3">
        <f t="shared" si="3"/>
        <v>0.15190761051394294</v>
      </c>
      <c r="F89" s="19">
        <f t="shared" si="4"/>
        <v>4.8074548505353549</v>
      </c>
      <c r="G89" s="52">
        <f t="shared" si="5"/>
        <v>5213.2340102534299</v>
      </c>
    </row>
    <row r="90" spans="1:7" x14ac:dyDescent="0.35">
      <c r="A90">
        <v>60</v>
      </c>
      <c r="B90" s="3">
        <f t="shared" si="7"/>
        <v>0.13446460865848589</v>
      </c>
      <c r="C90" s="19">
        <f t="shared" si="6"/>
        <v>3.8685747147919658</v>
      </c>
      <c r="D90" s="52">
        <f t="shared" si="2"/>
        <v>4528.0030764210087</v>
      </c>
      <c r="E90" s="3">
        <f t="shared" si="3"/>
        <v>0.15494576272422181</v>
      </c>
      <c r="F90" s="19">
        <f t="shared" si="4"/>
        <v>4.4578217704964214</v>
      </c>
      <c r="G90" s="52">
        <f t="shared" si="5"/>
        <v>5217.6918320239265</v>
      </c>
    </row>
    <row r="91" spans="1:7" x14ac:dyDescent="0.35">
      <c r="A91">
        <v>61</v>
      </c>
      <c r="B91" s="3">
        <f t="shared" si="7"/>
        <v>0.1371539008316556</v>
      </c>
      <c r="C91" s="19">
        <f t="shared" si="6"/>
        <v>3.5872238264434584</v>
      </c>
      <c r="D91" s="52">
        <f t="shared" si="2"/>
        <v>4531.5903002474524</v>
      </c>
      <c r="E91" s="3">
        <f t="shared" si="3"/>
        <v>0.15804467797870625</v>
      </c>
      <c r="F91" s="19">
        <f t="shared" si="4"/>
        <v>4.1336165508239535</v>
      </c>
      <c r="G91" s="52">
        <f t="shared" si="5"/>
        <v>5221.8254485747502</v>
      </c>
    </row>
    <row r="92" spans="1:7" x14ac:dyDescent="0.35">
      <c r="A92">
        <v>62</v>
      </c>
      <c r="B92" s="3">
        <f t="shared" si="7"/>
        <v>0.13989697884828872</v>
      </c>
      <c r="C92" s="19">
        <f t="shared" si="6"/>
        <v>3.3263348208839334</v>
      </c>
      <c r="D92" s="52">
        <f t="shared" si="2"/>
        <v>4534.9166350683363</v>
      </c>
      <c r="E92" s="3">
        <f t="shared" si="3"/>
        <v>0.16120557153828038</v>
      </c>
      <c r="F92" s="19">
        <f t="shared" si="4"/>
        <v>3.8329898925822108</v>
      </c>
      <c r="G92" s="52">
        <f t="shared" si="5"/>
        <v>5225.6584384673324</v>
      </c>
    </row>
    <row r="93" spans="1:7" x14ac:dyDescent="0.35">
      <c r="A93">
        <v>63</v>
      </c>
      <c r="B93" s="3">
        <f t="shared" si="7"/>
        <v>0.1426949184252545</v>
      </c>
      <c r="C93" s="19">
        <f t="shared" si="6"/>
        <v>3.0844195611832848</v>
      </c>
      <c r="D93" s="52">
        <f t="shared" si="2"/>
        <v>4538.0010546295198</v>
      </c>
      <c r="E93" s="3">
        <f t="shared" si="3"/>
        <v>0.164429682969046</v>
      </c>
      <c r="F93" s="19">
        <f t="shared" si="4"/>
        <v>3.5542269913035054</v>
      </c>
      <c r="G93" s="52">
        <f t="shared" si="5"/>
        <v>5229.2126654586364</v>
      </c>
    </row>
    <row r="94" spans="1:7" x14ac:dyDescent="0.35">
      <c r="A94">
        <v>64</v>
      </c>
      <c r="B94" s="3">
        <f t="shared" si="7"/>
        <v>0.14554881679375958</v>
      </c>
      <c r="C94" s="19">
        <f t="shared" si="6"/>
        <v>2.8600981385517725</v>
      </c>
      <c r="D94" s="52">
        <f t="shared" si="2"/>
        <v>4540.8611527680714</v>
      </c>
      <c r="E94" s="3">
        <f t="shared" si="3"/>
        <v>0.16771827662842692</v>
      </c>
      <c r="F94" s="19">
        <f t="shared" si="4"/>
        <v>3.2957377555723411</v>
      </c>
      <c r="G94" s="52">
        <f t="shared" si="5"/>
        <v>5232.5084032142086</v>
      </c>
    </row>
    <row r="95" spans="1:7" x14ac:dyDescent="0.35">
      <c r="A95">
        <v>65</v>
      </c>
      <c r="B95" s="3">
        <f t="shared" si="7"/>
        <v>0.14845979312963478</v>
      </c>
      <c r="C95" s="19">
        <f t="shared" ref="C95:C126" si="8">($C$16*B95)/(1+$C$18)^A95</f>
        <v>2.6520910012025527</v>
      </c>
      <c r="D95" s="52">
        <f t="shared" si="2"/>
        <v>4543.5132437692737</v>
      </c>
      <c r="E95" s="3">
        <f t="shared" si="3"/>
        <v>0.17107264216099546</v>
      </c>
      <c r="F95" s="19">
        <f t="shared" si="4"/>
        <v>3.0560477369852617</v>
      </c>
      <c r="G95" s="52">
        <f t="shared" si="5"/>
        <v>5235.564450951194</v>
      </c>
    </row>
    <row r="96" spans="1:7" x14ac:dyDescent="0.35">
      <c r="A96">
        <v>66</v>
      </c>
      <c r="B96" s="3">
        <f t="shared" ref="B96:B129" si="9">B95*(1+$C$20)</f>
        <v>0.15142898899222748</v>
      </c>
      <c r="C96" s="19">
        <f t="shared" si="8"/>
        <v>2.4592116556605488</v>
      </c>
      <c r="D96" s="52">
        <f t="shared" si="2"/>
        <v>4545.9724554249342</v>
      </c>
      <c r="E96" s="3">
        <f t="shared" si="3"/>
        <v>0.17449409500421537</v>
      </c>
      <c r="F96" s="19">
        <f t="shared" si="4"/>
        <v>2.8337897197499693</v>
      </c>
      <c r="G96" s="52">
        <f t="shared" si="5"/>
        <v>5238.3982406709438</v>
      </c>
    </row>
    <row r="97" spans="1:7" x14ac:dyDescent="0.35">
      <c r="A97">
        <v>67</v>
      </c>
      <c r="B97" s="3">
        <f t="shared" si="9"/>
        <v>0.15445756877207203</v>
      </c>
      <c r="C97" s="19">
        <f t="shared" si="8"/>
        <v>2.2803598988852358</v>
      </c>
      <c r="D97" s="52">
        <f t="shared" ref="D97:D129" si="10">C97+D96</f>
        <v>4548.252815323819</v>
      </c>
      <c r="E97" s="3">
        <f t="shared" ref="E97:E129" si="11">E96*(1+$D$20)</f>
        <v>0.17798397690429968</v>
      </c>
      <c r="F97" s="19">
        <f t="shared" ref="F97:F129" si="12">($D$16*E97)/(1+$D$18)^A97</f>
        <v>2.6276959219499711</v>
      </c>
      <c r="G97" s="52">
        <f t="shared" ref="G97:G129" si="13">F97+G96</f>
        <v>5241.0259365928941</v>
      </c>
    </row>
    <row r="98" spans="1:7" x14ac:dyDescent="0.35">
      <c r="A98">
        <v>68</v>
      </c>
      <c r="B98" s="3">
        <f t="shared" si="9"/>
        <v>0.15754672014751347</v>
      </c>
      <c r="C98" s="19">
        <f t="shared" si="8"/>
        <v>2.1145155426026729</v>
      </c>
      <c r="D98" s="52">
        <f t="shared" si="10"/>
        <v>4550.367330866422</v>
      </c>
      <c r="E98" s="3">
        <f t="shared" si="11"/>
        <v>0.18154365644238568</v>
      </c>
      <c r="F98" s="19">
        <f t="shared" si="12"/>
        <v>2.4365907639899738</v>
      </c>
      <c r="G98" s="52">
        <f t="shared" si="13"/>
        <v>5243.4625273568845</v>
      </c>
    </row>
    <row r="99" spans="1:7" x14ac:dyDescent="0.35">
      <c r="A99">
        <v>69</v>
      </c>
      <c r="B99" s="3">
        <f t="shared" si="9"/>
        <v>0.16069765455046375</v>
      </c>
      <c r="C99" s="19">
        <f t="shared" si="8"/>
        <v>1.9607325940497513</v>
      </c>
      <c r="D99" s="52">
        <f t="shared" si="10"/>
        <v>4552.3280634604716</v>
      </c>
      <c r="E99" s="3">
        <f t="shared" si="11"/>
        <v>0.1851745295712334</v>
      </c>
      <c r="F99" s="19">
        <f t="shared" si="12"/>
        <v>2.2593841629725211</v>
      </c>
      <c r="G99" s="52">
        <f t="shared" si="13"/>
        <v>5245.7219115198568</v>
      </c>
    </row>
    <row r="100" spans="1:7" x14ac:dyDescent="0.35">
      <c r="A100">
        <v>70</v>
      </c>
      <c r="B100" s="3">
        <f t="shared" si="9"/>
        <v>0.16391160764147303</v>
      </c>
      <c r="C100" s="19">
        <f t="shared" si="8"/>
        <v>1.818133859937042</v>
      </c>
      <c r="D100" s="52">
        <f t="shared" si="10"/>
        <v>4554.1461973204086</v>
      </c>
      <c r="E100" s="3">
        <f t="shared" si="11"/>
        <v>0.18887802016265806</v>
      </c>
      <c r="F100" s="19">
        <f t="shared" si="12"/>
        <v>2.0950653147563369</v>
      </c>
      <c r="G100" s="52">
        <f t="shared" si="13"/>
        <v>5247.8169768346133</v>
      </c>
    </row>
    <row r="101" spans="1:7" x14ac:dyDescent="0.35">
      <c r="A101">
        <v>71</v>
      </c>
      <c r="B101" s="3">
        <f t="shared" si="9"/>
        <v>0.16718983979430249</v>
      </c>
      <c r="C101" s="19">
        <f t="shared" si="8"/>
        <v>1.6859059428507115</v>
      </c>
      <c r="D101" s="52">
        <f t="shared" si="10"/>
        <v>4555.8321032632593</v>
      </c>
      <c r="E101" s="3">
        <f t="shared" si="11"/>
        <v>0.19265558056591123</v>
      </c>
      <c r="F101" s="19">
        <f t="shared" si="12"/>
        <v>1.9426969282286035</v>
      </c>
      <c r="G101" s="52">
        <f t="shared" si="13"/>
        <v>5249.7596737628419</v>
      </c>
    </row>
    <row r="102" spans="1:7" x14ac:dyDescent="0.35">
      <c r="A102">
        <v>72</v>
      </c>
      <c r="B102" s="3">
        <f t="shared" si="9"/>
        <v>0.17053363659018855</v>
      </c>
      <c r="C102" s="19">
        <f t="shared" si="8"/>
        <v>1.563294601552478</v>
      </c>
      <c r="D102" s="52">
        <f t="shared" si="10"/>
        <v>4557.3953978648115</v>
      </c>
      <c r="E102" s="3">
        <f t="shared" si="11"/>
        <v>0.19650869217722947</v>
      </c>
      <c r="F102" s="19">
        <f t="shared" si="12"/>
        <v>1.8014098789028872</v>
      </c>
      <c r="G102" s="52">
        <f t="shared" si="13"/>
        <v>5251.5610836417445</v>
      </c>
    </row>
    <row r="103" spans="1:7" x14ac:dyDescent="0.35">
      <c r="A103">
        <v>73</v>
      </c>
      <c r="B103" s="3">
        <f t="shared" si="9"/>
        <v>0.17394430932199234</v>
      </c>
      <c r="C103" s="19">
        <f t="shared" si="8"/>
        <v>1.449600448712298</v>
      </c>
      <c r="D103" s="52">
        <f t="shared" si="10"/>
        <v>4558.8449983135233</v>
      </c>
      <c r="E103" s="3">
        <f t="shared" si="11"/>
        <v>0.20043886602077407</v>
      </c>
      <c r="F103" s="19">
        <f t="shared" si="12"/>
        <v>1.6703982513463134</v>
      </c>
      <c r="G103" s="52">
        <f t="shared" si="13"/>
        <v>5253.2314818930909</v>
      </c>
    </row>
    <row r="104" spans="1:7" x14ac:dyDescent="0.35">
      <c r="A104">
        <v>74</v>
      </c>
      <c r="B104" s="3">
        <f t="shared" si="9"/>
        <v>0.17742319550843219</v>
      </c>
      <c r="C104" s="19">
        <f t="shared" si="8"/>
        <v>1.3441749615332217</v>
      </c>
      <c r="D104" s="52">
        <f t="shared" si="10"/>
        <v>4560.1891732750564</v>
      </c>
      <c r="E104" s="3">
        <f t="shared" si="11"/>
        <v>0.20444764334118956</v>
      </c>
      <c r="F104" s="19">
        <f t="shared" si="12"/>
        <v>1.5489147421574905</v>
      </c>
      <c r="G104" s="52">
        <f t="shared" si="13"/>
        <v>5254.7803966352485</v>
      </c>
    </row>
    <row r="105" spans="1:7" x14ac:dyDescent="0.35">
      <c r="A105">
        <v>75</v>
      </c>
      <c r="B105" s="3">
        <f t="shared" si="9"/>
        <v>0.18097165941860083</v>
      </c>
      <c r="C105" s="19">
        <f t="shared" si="8"/>
        <v>1.2464167825126236</v>
      </c>
      <c r="D105" s="52">
        <f t="shared" si="10"/>
        <v>4561.4355900575692</v>
      </c>
      <c r="E105" s="3">
        <f t="shared" si="11"/>
        <v>0.20853659620801335</v>
      </c>
      <c r="F105" s="19">
        <f t="shared" si="12"/>
        <v>1.4362663972733094</v>
      </c>
      <c r="G105" s="52">
        <f t="shared" si="13"/>
        <v>5256.2166630325219</v>
      </c>
    </row>
    <row r="106" spans="1:7" x14ac:dyDescent="0.35">
      <c r="A106">
        <v>76</v>
      </c>
      <c r="B106" s="3">
        <f t="shared" si="9"/>
        <v>0.18459109260697285</v>
      </c>
      <c r="C106" s="19">
        <f t="shared" si="8"/>
        <v>1.1557682892389782</v>
      </c>
      <c r="D106" s="52">
        <f t="shared" si="10"/>
        <v>4562.5913583468082</v>
      </c>
      <c r="E106" s="3">
        <f t="shared" si="11"/>
        <v>0.21270732813217361</v>
      </c>
      <c r="F106" s="19">
        <f t="shared" si="12"/>
        <v>1.3318106592897958</v>
      </c>
      <c r="G106" s="52">
        <f t="shared" si="13"/>
        <v>5257.5484736918115</v>
      </c>
    </row>
    <row r="107" spans="1:7" x14ac:dyDescent="0.35">
      <c r="A107">
        <v>77</v>
      </c>
      <c r="B107" s="3">
        <f t="shared" si="9"/>
        <v>0.1882829144591123</v>
      </c>
      <c r="C107" s="19">
        <f t="shared" si="8"/>
        <v>1.0717124136579614</v>
      </c>
      <c r="D107" s="52">
        <f t="shared" si="10"/>
        <v>4563.6630707604663</v>
      </c>
      <c r="E107" s="3">
        <f t="shared" si="11"/>
        <v>0.21696147469481708</v>
      </c>
      <c r="F107" s="19">
        <f t="shared" si="12"/>
        <v>1.2349517022505379</v>
      </c>
      <c r="G107" s="52">
        <f t="shared" si="13"/>
        <v>5258.7834253940619</v>
      </c>
    </row>
    <row r="108" spans="1:7" x14ac:dyDescent="0.35">
      <c r="A108">
        <v>78</v>
      </c>
      <c r="B108" s="3">
        <f t="shared" si="9"/>
        <v>0.19204857274829454</v>
      </c>
      <c r="C108" s="19">
        <f t="shared" si="8"/>
        <v>0.99376969266465498</v>
      </c>
      <c r="D108" s="52">
        <f t="shared" si="10"/>
        <v>4564.6568404531308</v>
      </c>
      <c r="E108" s="3">
        <f t="shared" si="11"/>
        <v>0.22130070418871342</v>
      </c>
      <c r="F108" s="19">
        <f t="shared" si="12"/>
        <v>1.1451370329959532</v>
      </c>
      <c r="G108" s="52">
        <f t="shared" si="13"/>
        <v>5259.9285624270578</v>
      </c>
    </row>
    <row r="109" spans="1:7" x14ac:dyDescent="0.35">
      <c r="A109">
        <v>79</v>
      </c>
      <c r="B109" s="3">
        <f t="shared" si="9"/>
        <v>0.19588954420326044</v>
      </c>
      <c r="C109" s="19">
        <f t="shared" si="8"/>
        <v>0.92149553319813482</v>
      </c>
      <c r="D109" s="52">
        <f t="shared" si="10"/>
        <v>4565.578335986329</v>
      </c>
      <c r="E109" s="3">
        <f t="shared" si="11"/>
        <v>0.22572671827248769</v>
      </c>
      <c r="F109" s="19">
        <f t="shared" si="12"/>
        <v>1.0618543396871565</v>
      </c>
      <c r="G109" s="52">
        <f t="shared" si="13"/>
        <v>5260.9904167667446</v>
      </c>
    </row>
    <row r="110" spans="1:7" x14ac:dyDescent="0.35">
      <c r="A110">
        <v>80</v>
      </c>
      <c r="B110" s="3">
        <f t="shared" si="9"/>
        <v>0.19980733508732565</v>
      </c>
      <c r="C110" s="19">
        <f t="shared" si="8"/>
        <v>0.85447767623827042</v>
      </c>
      <c r="D110" s="52">
        <f t="shared" si="10"/>
        <v>4566.4328136625672</v>
      </c>
      <c r="E110" s="3">
        <f t="shared" si="11"/>
        <v>0.23024125263793746</v>
      </c>
      <c r="F110" s="19">
        <f t="shared" si="12"/>
        <v>0.98462856952809064</v>
      </c>
      <c r="G110" s="52">
        <f t="shared" si="13"/>
        <v>5261.9750453362731</v>
      </c>
    </row>
    <row r="111" spans="1:7" x14ac:dyDescent="0.35">
      <c r="A111">
        <v>81</v>
      </c>
      <c r="B111" s="3">
        <f t="shared" si="9"/>
        <v>0.20380348178907218</v>
      </c>
      <c r="C111" s="19">
        <f t="shared" si="8"/>
        <v>0.79233384523912342</v>
      </c>
      <c r="D111" s="52">
        <f t="shared" si="10"/>
        <v>4567.2251475078065</v>
      </c>
      <c r="E111" s="3">
        <f t="shared" si="11"/>
        <v>0.23484607769069621</v>
      </c>
      <c r="F111" s="19">
        <f t="shared" si="12"/>
        <v>0.91301921901695682</v>
      </c>
      <c r="G111" s="52">
        <f t="shared" si="13"/>
        <v>5262.8880645552899</v>
      </c>
    </row>
    <row r="112" spans="1:7" x14ac:dyDescent="0.35">
      <c r="A112">
        <v>82</v>
      </c>
      <c r="B112" s="3">
        <f t="shared" si="9"/>
        <v>0.20787955142485362</v>
      </c>
      <c r="C112" s="19">
        <f t="shared" si="8"/>
        <v>0.73470956558536904</v>
      </c>
      <c r="D112" s="52">
        <f t="shared" si="10"/>
        <v>4567.9598570733915</v>
      </c>
      <c r="E112" s="3">
        <f t="shared" si="11"/>
        <v>0.23954299924451014</v>
      </c>
      <c r="F112" s="19">
        <f t="shared" si="12"/>
        <v>0.84661782127026908</v>
      </c>
      <c r="G112" s="52">
        <f t="shared" si="13"/>
        <v>5263.7346823765602</v>
      </c>
    </row>
    <row r="113" spans="1:7" x14ac:dyDescent="0.35">
      <c r="A113">
        <v>83</v>
      </c>
      <c r="B113" s="3">
        <f t="shared" si="9"/>
        <v>0.2120371424533507</v>
      </c>
      <c r="C113" s="19">
        <f t="shared" si="8"/>
        <v>0.68127614263370562</v>
      </c>
      <c r="D113" s="52">
        <f t="shared" si="10"/>
        <v>4568.6411332160251</v>
      </c>
      <c r="E113" s="3">
        <f t="shared" si="11"/>
        <v>0.24433385922940035</v>
      </c>
      <c r="F113" s="19">
        <f t="shared" si="12"/>
        <v>0.78504561608697632</v>
      </c>
      <c r="G113" s="52">
        <f t="shared" si="13"/>
        <v>5264.5197279926469</v>
      </c>
    </row>
    <row r="114" spans="1:7" x14ac:dyDescent="0.35">
      <c r="A114">
        <v>84</v>
      </c>
      <c r="B114" s="3">
        <f t="shared" si="9"/>
        <v>0.21627788530241773</v>
      </c>
      <c r="C114" s="19">
        <f t="shared" si="8"/>
        <v>0.63172878680579991</v>
      </c>
      <c r="D114" s="52">
        <f t="shared" si="10"/>
        <v>4569.2728620028311</v>
      </c>
      <c r="E114" s="3">
        <f t="shared" si="11"/>
        <v>0.24922053641398836</v>
      </c>
      <c r="F114" s="19">
        <f t="shared" si="12"/>
        <v>0.72795138946246918</v>
      </c>
      <c r="G114" s="52">
        <f t="shared" si="13"/>
        <v>5265.2476793821097</v>
      </c>
    </row>
    <row r="115" spans="1:7" x14ac:dyDescent="0.35">
      <c r="A115">
        <v>85</v>
      </c>
      <c r="B115" s="3">
        <f t="shared" si="9"/>
        <v>0.2206034430084661</v>
      </c>
      <c r="C115" s="19">
        <f t="shared" si="8"/>
        <v>0.58578487503810528</v>
      </c>
      <c r="D115" s="52">
        <f t="shared" si="10"/>
        <v>4569.8586468778694</v>
      </c>
      <c r="E115" s="3">
        <f t="shared" si="11"/>
        <v>0.25420494714226816</v>
      </c>
      <c r="F115" s="19">
        <f t="shared" si="12"/>
        <v>0.67500947022883506</v>
      </c>
      <c r="G115" s="52">
        <f t="shared" si="13"/>
        <v>5265.922688852339</v>
      </c>
    </row>
    <row r="116" spans="1:7" x14ac:dyDescent="0.35">
      <c r="A116">
        <v>86</v>
      </c>
      <c r="B116" s="3">
        <f t="shared" si="9"/>
        <v>0.22501551186863541</v>
      </c>
      <c r="C116" s="19">
        <f t="shared" si="8"/>
        <v>0.54318233867169752</v>
      </c>
      <c r="D116" s="52">
        <f t="shared" si="10"/>
        <v>4570.401829216541</v>
      </c>
      <c r="E116" s="3">
        <f t="shared" si="11"/>
        <v>0.25928904608511355</v>
      </c>
      <c r="F116" s="19">
        <f t="shared" si="12"/>
        <v>0.62591787239401064</v>
      </c>
      <c r="G116" s="52">
        <f t="shared" si="13"/>
        <v>5266.548606724733</v>
      </c>
    </row>
    <row r="117" spans="1:7" x14ac:dyDescent="0.35">
      <c r="A117">
        <v>87</v>
      </c>
      <c r="B117" s="3">
        <f t="shared" si="9"/>
        <v>0.22951582210600813</v>
      </c>
      <c r="C117" s="19">
        <f t="shared" si="8"/>
        <v>0.50367816858648318</v>
      </c>
      <c r="D117" s="52">
        <f t="shared" si="10"/>
        <v>4570.9055073851277</v>
      </c>
      <c r="E117" s="3">
        <f t="shared" si="11"/>
        <v>0.26447482700681585</v>
      </c>
      <c r="F117" s="19">
        <f t="shared" si="12"/>
        <v>0.58039657258353727</v>
      </c>
      <c r="G117" s="52">
        <f t="shared" si="13"/>
        <v>5267.1290032973166</v>
      </c>
    </row>
    <row r="118" spans="1:7" x14ac:dyDescent="0.35">
      <c r="A118">
        <v>88</v>
      </c>
      <c r="B118" s="3">
        <f t="shared" si="9"/>
        <v>0.23410613854812828</v>
      </c>
      <c r="C118" s="19">
        <f t="shared" si="8"/>
        <v>0.46704702905292084</v>
      </c>
      <c r="D118" s="52">
        <f t="shared" si="10"/>
        <v>4571.3725544141807</v>
      </c>
      <c r="E118" s="3">
        <f t="shared" si="11"/>
        <v>0.26976432354695218</v>
      </c>
      <c r="F118" s="19">
        <f t="shared" si="12"/>
        <v>0.53818591275928007</v>
      </c>
      <c r="G118" s="52">
        <f t="shared" si="13"/>
        <v>5267.6671892100758</v>
      </c>
    </row>
    <row r="119" spans="1:7" x14ac:dyDescent="0.35">
      <c r="A119">
        <v>89</v>
      </c>
      <c r="B119" s="3">
        <f t="shared" si="9"/>
        <v>0.23878826131909087</v>
      </c>
      <c r="C119" s="19">
        <f t="shared" si="8"/>
        <v>0.43307997239452645</v>
      </c>
      <c r="D119" s="52">
        <f t="shared" si="10"/>
        <v>4571.8056343865755</v>
      </c>
      <c r="E119" s="3">
        <f t="shared" si="11"/>
        <v>0.27515961001789124</v>
      </c>
      <c r="F119" s="19">
        <f t="shared" si="12"/>
        <v>0.49904511910405958</v>
      </c>
      <c r="G119" s="52">
        <f t="shared" si="13"/>
        <v>5268.16623432918</v>
      </c>
    </row>
    <row r="120" spans="1:7" x14ac:dyDescent="0.35">
      <c r="A120">
        <v>90</v>
      </c>
      <c r="B120" s="3">
        <f t="shared" si="9"/>
        <v>0.24356402654547268</v>
      </c>
      <c r="C120" s="19">
        <f t="shared" si="8"/>
        <v>0.40158324712947002</v>
      </c>
      <c r="D120" s="52">
        <f t="shared" si="10"/>
        <v>4572.2072176337051</v>
      </c>
      <c r="E120" s="3">
        <f t="shared" si="11"/>
        <v>0.28066280221824907</v>
      </c>
      <c r="F120" s="19">
        <f t="shared" si="12"/>
        <v>0.46275092862376432</v>
      </c>
      <c r="G120" s="52">
        <f t="shared" si="13"/>
        <v>5268.6289852578038</v>
      </c>
    </row>
    <row r="121" spans="1:7" x14ac:dyDescent="0.35">
      <c r="A121">
        <v>91</v>
      </c>
      <c r="B121" s="3">
        <f t="shared" si="9"/>
        <v>0.24843530707638214</v>
      </c>
      <c r="C121" s="19">
        <f t="shared" si="8"/>
        <v>0.37237719279278125</v>
      </c>
      <c r="D121" s="52">
        <f t="shared" si="10"/>
        <v>4572.5795948264977</v>
      </c>
      <c r="E121" s="3">
        <f t="shared" si="11"/>
        <v>0.28627605826261404</v>
      </c>
      <c r="F121" s="19">
        <f t="shared" si="12"/>
        <v>0.42909631563294509</v>
      </c>
      <c r="G121" s="52">
        <f t="shared" si="13"/>
        <v>5269.0580815734365</v>
      </c>
    </row>
    <row r="122" spans="1:7" x14ac:dyDescent="0.35">
      <c r="A122">
        <v>92</v>
      </c>
      <c r="B122" s="3">
        <f t="shared" si="9"/>
        <v>0.25340401321790978</v>
      </c>
      <c r="C122" s="19">
        <f t="shared" si="8"/>
        <v>0.34529521513512446</v>
      </c>
      <c r="D122" s="52">
        <f t="shared" si="10"/>
        <v>4572.9248900416324</v>
      </c>
      <c r="E122" s="3">
        <f t="shared" si="11"/>
        <v>0.29200157942786631</v>
      </c>
      <c r="F122" s="19">
        <f t="shared" si="12"/>
        <v>0.39788931085963997</v>
      </c>
      <c r="G122" s="52">
        <f t="shared" si="13"/>
        <v>5269.4559708842962</v>
      </c>
    </row>
    <row r="123" spans="1:7" x14ac:dyDescent="0.35">
      <c r="A123">
        <v>93</v>
      </c>
      <c r="B123" s="3">
        <f t="shared" si="9"/>
        <v>0.25847209348226796</v>
      </c>
      <c r="C123" s="19">
        <f t="shared" si="8"/>
        <v>0.3201828358525699</v>
      </c>
      <c r="D123" s="52">
        <f t="shared" si="10"/>
        <v>4573.2450728774847</v>
      </c>
      <c r="E123" s="3">
        <f t="shared" si="11"/>
        <v>0.29784161101642365</v>
      </c>
      <c r="F123" s="19">
        <f t="shared" si="12"/>
        <v>0.3689519064334843</v>
      </c>
      <c r="G123" s="52">
        <f t="shared" si="13"/>
        <v>5269.8249227907299</v>
      </c>
    </row>
    <row r="124" spans="1:7" x14ac:dyDescent="0.35">
      <c r="A124">
        <v>94</v>
      </c>
      <c r="B124" s="3">
        <f t="shared" si="9"/>
        <v>0.26364153535191331</v>
      </c>
      <c r="C124" s="19">
        <f t="shared" si="8"/>
        <v>0.29689681142692836</v>
      </c>
      <c r="D124" s="52">
        <f t="shared" si="10"/>
        <v>4573.5419696889121</v>
      </c>
      <c r="E124" s="3">
        <f t="shared" si="11"/>
        <v>0.30379844323675215</v>
      </c>
      <c r="F124" s="19">
        <f t="shared" si="12"/>
        <v>0.34211904051104908</v>
      </c>
      <c r="G124" s="52">
        <f t="shared" si="13"/>
        <v>5270.1670418312406</v>
      </c>
    </row>
    <row r="125" spans="1:7" x14ac:dyDescent="0.35">
      <c r="A125">
        <v>95</v>
      </c>
      <c r="B125" s="3">
        <f t="shared" si="9"/>
        <v>0.26891436605895158</v>
      </c>
      <c r="C125" s="19">
        <f t="shared" si="8"/>
        <v>0.27530431605042449</v>
      </c>
      <c r="D125" s="52">
        <f t="shared" si="10"/>
        <v>4573.8172740049622</v>
      </c>
      <c r="E125" s="3">
        <f t="shared" si="11"/>
        <v>0.3098744121014872</v>
      </c>
      <c r="F125" s="19">
        <f t="shared" si="12"/>
        <v>0.31723765574660912</v>
      </c>
      <c r="G125" s="52">
        <f t="shared" si="13"/>
        <v>5270.4842794869874</v>
      </c>
    </row>
    <row r="126" spans="1:7" x14ac:dyDescent="0.35">
      <c r="A126">
        <v>96</v>
      </c>
      <c r="B126" s="3">
        <f t="shared" si="9"/>
        <v>0.27429265338013059</v>
      </c>
      <c r="C126" s="19">
        <f t="shared" si="8"/>
        <v>0.25528218397402996</v>
      </c>
      <c r="D126" s="52">
        <f t="shared" si="10"/>
        <v>4574.0725561889358</v>
      </c>
      <c r="E126" s="3">
        <f t="shared" si="11"/>
        <v>0.31607190034351695</v>
      </c>
      <c r="F126" s="19">
        <f t="shared" si="12"/>
        <v>0.29416582623776483</v>
      </c>
      <c r="G126" s="52">
        <f t="shared" si="13"/>
        <v>5270.7784453132253</v>
      </c>
    </row>
    <row r="127" spans="1:7" x14ac:dyDescent="0.35">
      <c r="A127">
        <v>97</v>
      </c>
      <c r="B127" s="3">
        <f t="shared" si="9"/>
        <v>0.27977850644773322</v>
      </c>
      <c r="C127" s="19">
        <f>($C$16*B127)/(1+$C$18)^A127</f>
        <v>0.23671620695773687</v>
      </c>
      <c r="D127" s="52">
        <f t="shared" si="10"/>
        <v>4574.3092723958935</v>
      </c>
      <c r="E127" s="3">
        <f t="shared" si="11"/>
        <v>0.3223933383503873</v>
      </c>
      <c r="F127" s="19">
        <f t="shared" si="12"/>
        <v>0.27277194796592741</v>
      </c>
      <c r="G127" s="52">
        <f t="shared" si="13"/>
        <v>5271.0512172611916</v>
      </c>
    </row>
    <row r="128" spans="1:7" x14ac:dyDescent="0.35">
      <c r="A128">
        <v>98</v>
      </c>
      <c r="B128" s="3">
        <f t="shared" si="9"/>
        <v>0.2853740765766879</v>
      </c>
      <c r="C128" s="19">
        <f>($C$16*B128)/(1+$C$18)^A128</f>
        <v>0.21950048281535597</v>
      </c>
      <c r="D128" s="52">
        <f t="shared" si="10"/>
        <v>4574.5287728787089</v>
      </c>
      <c r="E128" s="3">
        <f t="shared" si="11"/>
        <v>0.32884120511739506</v>
      </c>
      <c r="F128" s="19">
        <f t="shared" si="12"/>
        <v>0.25293398811385992</v>
      </c>
      <c r="G128" s="52">
        <f t="shared" si="13"/>
        <v>5271.3041512493055</v>
      </c>
    </row>
    <row r="129" spans="1:7" x14ac:dyDescent="0.35">
      <c r="A129">
        <v>99</v>
      </c>
      <c r="B129" s="3">
        <f t="shared" si="9"/>
        <v>0.29108155810822167</v>
      </c>
      <c r="C129" s="19">
        <f>($C$16*B129)/(1+$C$18)^A129</f>
        <v>0.20353681133787555</v>
      </c>
      <c r="D129" s="52">
        <f t="shared" si="10"/>
        <v>4574.7323096900463</v>
      </c>
      <c r="E129" s="3">
        <f t="shared" si="11"/>
        <v>0.33541802921974295</v>
      </c>
      <c r="F129" s="19">
        <f t="shared" si="12"/>
        <v>0.23453878897830646</v>
      </c>
      <c r="G129" s="52">
        <f t="shared" si="13"/>
        <v>5271.5386900382837</v>
      </c>
    </row>
  </sheetData>
  <mergeCells count="2">
    <mergeCell ref="B29:D29"/>
    <mergeCell ref="E29:G2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317B-9E2B-4C31-A800-5A415067DF47}">
  <sheetPr>
    <tabColor theme="8" tint="0.79998168889431442"/>
  </sheetPr>
  <dimension ref="A1:O47"/>
  <sheetViews>
    <sheetView zoomScaleNormal="100" workbookViewId="0">
      <selection activeCell="A9" sqref="A9"/>
    </sheetView>
  </sheetViews>
  <sheetFormatPr defaultRowHeight="14.5" x14ac:dyDescent="0.35"/>
  <cols>
    <col min="1" max="1" width="9.453125" customWidth="1"/>
    <col min="2" max="2" width="13.1796875" customWidth="1"/>
    <col min="3" max="3" width="12.81640625" customWidth="1"/>
    <col min="4" max="4" width="14.453125" customWidth="1"/>
    <col min="5" max="5" width="15.453125" customWidth="1"/>
    <col min="6" max="6" width="41.7265625" customWidth="1"/>
    <col min="7" max="7" width="11.54296875" customWidth="1"/>
  </cols>
  <sheetData>
    <row r="1" spans="1:15" ht="24" x14ac:dyDescent="0.35">
      <c r="A1" s="21" t="s">
        <v>51</v>
      </c>
    </row>
    <row r="6" spans="1:15" x14ac:dyDescent="0.35">
      <c r="O6" s="17"/>
    </row>
    <row r="7" spans="1:15" x14ac:dyDescent="0.35">
      <c r="A7" s="51"/>
      <c r="O7" s="17"/>
    </row>
    <row r="9" spans="1:15" x14ac:dyDescent="0.35">
      <c r="C9" s="86" t="s">
        <v>569</v>
      </c>
      <c r="D9" s="86" t="s">
        <v>570</v>
      </c>
    </row>
    <row r="10" spans="1:15" ht="16.5" x14ac:dyDescent="0.35">
      <c r="B10" s="22" t="s">
        <v>13</v>
      </c>
      <c r="C10" s="78">
        <f>IF(B20&gt;1,"Error, must be 100%",IF(B20&lt;1,"Error, must be 100%",C20/1000))</f>
        <v>4.1802076749174515E-2</v>
      </c>
      <c r="D10" s="79">
        <f>IF(B20&gt;1,"Error, must be 100%",IF(B20&lt;1,"Error, must be 100%",D20/1000))</f>
        <v>4.8169215156143932E-2</v>
      </c>
      <c r="E10" s="2" t="s">
        <v>99</v>
      </c>
    </row>
    <row r="11" spans="1:15" x14ac:dyDescent="0.35">
      <c r="B11" s="124" t="s">
        <v>606</v>
      </c>
      <c r="C11" s="125"/>
      <c r="D11" s="125"/>
      <c r="E11" s="125"/>
    </row>
    <row r="12" spans="1:15" ht="15" customHeight="1" x14ac:dyDescent="0.35">
      <c r="B12" s="143" t="s">
        <v>47</v>
      </c>
      <c r="C12" s="63" t="s">
        <v>569</v>
      </c>
      <c r="D12" s="63" t="s">
        <v>570</v>
      </c>
      <c r="E12" s="63" t="s">
        <v>550</v>
      </c>
      <c r="F12" s="146" t="s">
        <v>85</v>
      </c>
    </row>
    <row r="13" spans="1:15" x14ac:dyDescent="0.35">
      <c r="B13" s="144"/>
      <c r="C13" s="64" t="s">
        <v>48</v>
      </c>
      <c r="D13" s="64" t="s">
        <v>48</v>
      </c>
      <c r="E13" s="64" t="s">
        <v>48</v>
      </c>
      <c r="F13" s="148"/>
    </row>
    <row r="14" spans="1:15" x14ac:dyDescent="0.35">
      <c r="B14" s="128">
        <f>Inputs!J7</f>
        <v>0.1</v>
      </c>
      <c r="C14" s="18">
        <f t="shared" ref="C14:D16" si="0">$B$33*1000</f>
        <v>0.5</v>
      </c>
      <c r="D14" s="18">
        <f t="shared" si="0"/>
        <v>0.5</v>
      </c>
      <c r="E14" s="69">
        <f>0.0005*1000</f>
        <v>0.5</v>
      </c>
      <c r="F14" s="65" t="s">
        <v>561</v>
      </c>
    </row>
    <row r="15" spans="1:15" x14ac:dyDescent="0.35">
      <c r="B15" s="128">
        <f>Inputs!J8</f>
        <v>0.2</v>
      </c>
      <c r="C15" s="18">
        <f t="shared" si="0"/>
        <v>0.5</v>
      </c>
      <c r="D15" s="18">
        <f t="shared" si="0"/>
        <v>0.5</v>
      </c>
      <c r="E15" s="69">
        <f t="shared" ref="E15:E16" si="1">0.0005*1000</f>
        <v>0.5</v>
      </c>
      <c r="F15" s="65" t="s">
        <v>562</v>
      </c>
    </row>
    <row r="16" spans="1:15" x14ac:dyDescent="0.35">
      <c r="B16" s="128">
        <f>Inputs!J9</f>
        <v>0.05</v>
      </c>
      <c r="C16" s="18">
        <f t="shared" si="0"/>
        <v>0.5</v>
      </c>
      <c r="D16" s="18">
        <f t="shared" si="0"/>
        <v>0.5</v>
      </c>
      <c r="E16" s="69">
        <f t="shared" si="1"/>
        <v>0.5</v>
      </c>
      <c r="F16" s="65" t="s">
        <v>563</v>
      </c>
    </row>
    <row r="17" spans="1:8" x14ac:dyDescent="0.35">
      <c r="B17" s="128">
        <f>Inputs!J10</f>
        <v>0.5</v>
      </c>
      <c r="C17" s="18">
        <f>B35</f>
        <v>49.001618543250707</v>
      </c>
      <c r="D17" s="18">
        <f>B36</f>
        <v>58.025574017039716</v>
      </c>
      <c r="E17" s="69">
        <v>50</v>
      </c>
      <c r="F17" s="65" t="s">
        <v>45</v>
      </c>
    </row>
    <row r="18" spans="1:8" x14ac:dyDescent="0.35">
      <c r="B18" s="128">
        <f>Inputs!J11</f>
        <v>0.15</v>
      </c>
      <c r="C18" s="18">
        <f>B46</f>
        <v>114.17511651699444</v>
      </c>
      <c r="D18" s="18">
        <f>B47</f>
        <v>126.54285431749385</v>
      </c>
      <c r="E18" s="69">
        <v>120</v>
      </c>
      <c r="F18" s="65" t="s">
        <v>552</v>
      </c>
    </row>
    <row r="19" spans="1:8" x14ac:dyDescent="0.35">
      <c r="B19" s="129">
        <f>Inputs!J12</f>
        <v>0</v>
      </c>
      <c r="C19" s="71">
        <v>0</v>
      </c>
      <c r="D19" s="71">
        <v>0</v>
      </c>
      <c r="E19" s="70">
        <v>0</v>
      </c>
      <c r="F19" s="66"/>
    </row>
    <row r="20" spans="1:8" x14ac:dyDescent="0.35">
      <c r="A20" s="20" t="s">
        <v>49</v>
      </c>
      <c r="B20" s="72">
        <f>SUM(B14:B19)</f>
        <v>1</v>
      </c>
      <c r="C20" s="62">
        <f>SUMPRODUCT(B14:B19,C14:C19)</f>
        <v>41.802076749174518</v>
      </c>
      <c r="D20" s="62">
        <f>SUMPRODUCT(B14:B19,D14:D19)</f>
        <v>48.169215156143935</v>
      </c>
      <c r="E20" s="56" t="s">
        <v>9</v>
      </c>
    </row>
    <row r="22" spans="1:8" ht="27" customHeight="1" x14ac:dyDescent="0.35">
      <c r="B22" s="149" t="s">
        <v>557</v>
      </c>
      <c r="C22" s="149"/>
      <c r="D22" s="149"/>
      <c r="E22" s="149"/>
    </row>
    <row r="23" spans="1:8" ht="27" customHeight="1" x14ac:dyDescent="0.35">
      <c r="B23" s="149"/>
      <c r="C23" s="149"/>
      <c r="D23" s="149"/>
      <c r="E23" s="149"/>
    </row>
    <row r="24" spans="1:8" ht="27" customHeight="1" x14ac:dyDescent="0.35">
      <c r="B24" s="149"/>
      <c r="C24" s="149"/>
      <c r="D24" s="149"/>
      <c r="E24" s="149"/>
    </row>
    <row r="25" spans="1:8" ht="14.5" customHeight="1" x14ac:dyDescent="0.35"/>
    <row r="26" spans="1:8" ht="14.5" customHeight="1" x14ac:dyDescent="0.35">
      <c r="B26" s="56" t="s">
        <v>551</v>
      </c>
    </row>
    <row r="27" spans="1:8" ht="14.5" customHeight="1" x14ac:dyDescent="0.35">
      <c r="B27" s="130">
        <f>Inputs!B14</f>
        <v>0.69140000000000001</v>
      </c>
      <c r="C27" t="s">
        <v>558</v>
      </c>
    </row>
    <row r="28" spans="1:8" ht="14.5" customHeight="1" x14ac:dyDescent="0.35">
      <c r="B28" s="87">
        <v>1.1100000000000001</v>
      </c>
      <c r="C28" t="s">
        <v>559</v>
      </c>
    </row>
    <row r="29" spans="1:8" ht="14.5" customHeight="1" x14ac:dyDescent="0.35">
      <c r="B29" s="88">
        <v>0.10548</v>
      </c>
      <c r="C29" t="s">
        <v>560</v>
      </c>
      <c r="G29" s="56" t="s">
        <v>591</v>
      </c>
    </row>
    <row r="30" spans="1:8" x14ac:dyDescent="0.35">
      <c r="B30" s="89">
        <f>B27*B28/B29</f>
        <v>7.2758248009101258</v>
      </c>
      <c r="C30" t="s">
        <v>568</v>
      </c>
      <c r="G30" s="101">
        <v>5.3</v>
      </c>
      <c r="H30" t="s">
        <v>572</v>
      </c>
    </row>
    <row r="31" spans="1:8" x14ac:dyDescent="0.35">
      <c r="B31" s="131">
        <f>Inputs!B16</f>
        <v>0.54</v>
      </c>
      <c r="C31" t="s">
        <v>564</v>
      </c>
      <c r="G31" s="95">
        <f>(B27)/(B32)</f>
        <v>14.255194378378379</v>
      </c>
      <c r="H31" t="s">
        <v>573</v>
      </c>
    </row>
    <row r="32" spans="1:8" x14ac:dyDescent="0.35">
      <c r="B32" s="68">
        <f>B30/B31/277.8</f>
        <v>4.8501618543250705E-2</v>
      </c>
      <c r="C32" t="s">
        <v>574</v>
      </c>
      <c r="G32" s="95">
        <f>G30/G31</f>
        <v>0.37179429892859234</v>
      </c>
      <c r="H32" t="s">
        <v>575</v>
      </c>
    </row>
    <row r="33" spans="2:8" x14ac:dyDescent="0.35">
      <c r="B33" s="132">
        <f>Inputs!B18</f>
        <v>5.0000000000000001E-4</v>
      </c>
      <c r="C33" t="s">
        <v>565</v>
      </c>
      <c r="G33" s="96">
        <f>Inputs!B19</f>
        <v>24.27136591333846</v>
      </c>
      <c r="H33" t="s">
        <v>576</v>
      </c>
    </row>
    <row r="34" spans="2:8" x14ac:dyDescent="0.35">
      <c r="B34" s="132">
        <f>G34</f>
        <v>9.0239554737890065E-3</v>
      </c>
      <c r="C34" t="s">
        <v>579</v>
      </c>
      <c r="G34" s="97">
        <f>(G32)*(G33/1000)</f>
        <v>9.0239554737890065E-3</v>
      </c>
      <c r="H34" s="85" t="s">
        <v>577</v>
      </c>
    </row>
    <row r="35" spans="2:8" x14ac:dyDescent="0.35">
      <c r="B35" s="90">
        <f>(B32+B33)*1000</f>
        <v>49.001618543250707</v>
      </c>
      <c r="C35" t="s">
        <v>566</v>
      </c>
    </row>
    <row r="36" spans="2:8" x14ac:dyDescent="0.35">
      <c r="B36" s="91">
        <f>(B34+B32+B33)*1000</f>
        <v>58.025574017039716</v>
      </c>
      <c r="C36" t="s">
        <v>567</v>
      </c>
    </row>
    <row r="38" spans="2:8" x14ac:dyDescent="0.35">
      <c r="B38" s="56" t="s">
        <v>553</v>
      </c>
    </row>
    <row r="39" spans="2:8" x14ac:dyDescent="0.35">
      <c r="B39" s="130">
        <v>0.6</v>
      </c>
      <c r="C39" t="s">
        <v>556</v>
      </c>
      <c r="G39" s="56" t="s">
        <v>592</v>
      </c>
    </row>
    <row r="40" spans="2:8" x14ac:dyDescent="0.35">
      <c r="B40" s="92">
        <v>38</v>
      </c>
      <c r="C40" t="s">
        <v>555</v>
      </c>
      <c r="G40" s="94">
        <v>10.18</v>
      </c>
      <c r="H40" t="s">
        <v>580</v>
      </c>
    </row>
    <row r="41" spans="2:8" x14ac:dyDescent="0.35">
      <c r="B41" s="67">
        <f>((B39/B40)*1000)</f>
        <v>15.789473684210527</v>
      </c>
      <c r="C41" t="s">
        <v>568</v>
      </c>
      <c r="G41" s="92">
        <v>3.7850000000000001</v>
      </c>
      <c r="H41" t="s">
        <v>581</v>
      </c>
    </row>
    <row r="42" spans="2:8" x14ac:dyDescent="0.35">
      <c r="B42" s="133">
        <v>0.5</v>
      </c>
      <c r="C42" t="s">
        <v>554</v>
      </c>
      <c r="G42" s="100">
        <f>G40/G41</f>
        <v>2.689564068692206</v>
      </c>
      <c r="H42" t="s">
        <v>582</v>
      </c>
    </row>
    <row r="43" spans="2:8" x14ac:dyDescent="0.35">
      <c r="B43" s="68">
        <f>B41/B42/277.8</f>
        <v>0.11367511651699444</v>
      </c>
      <c r="C43" t="s">
        <v>574</v>
      </c>
      <c r="G43" s="98">
        <f>B39/B43</f>
        <v>5.2781999999999991</v>
      </c>
      <c r="H43" t="s">
        <v>583</v>
      </c>
    </row>
    <row r="44" spans="2:8" x14ac:dyDescent="0.35">
      <c r="B44" s="93">
        <f>B33</f>
        <v>5.0000000000000001E-4</v>
      </c>
      <c r="C44" t="s">
        <v>578</v>
      </c>
      <c r="G44" s="99">
        <f>G42/G43</f>
        <v>0.50956084814751368</v>
      </c>
      <c r="H44" t="s">
        <v>575</v>
      </c>
    </row>
    <row r="45" spans="2:8" x14ac:dyDescent="0.35">
      <c r="B45" s="132">
        <f>G46</f>
        <v>1.2367737800499398E-2</v>
      </c>
      <c r="C45" t="s">
        <v>579</v>
      </c>
      <c r="G45" s="96">
        <f>G33</f>
        <v>24.27136591333846</v>
      </c>
      <c r="H45" t="s">
        <v>576</v>
      </c>
    </row>
    <row r="46" spans="2:8" x14ac:dyDescent="0.35">
      <c r="B46" s="90">
        <f>(B43+B44)*1000</f>
        <v>114.17511651699444</v>
      </c>
      <c r="C46" t="s">
        <v>566</v>
      </c>
      <c r="G46" s="97">
        <f>(G44)*(G45/1000)</f>
        <v>1.2367737800499398E-2</v>
      </c>
      <c r="H46" s="85" t="s">
        <v>577</v>
      </c>
    </row>
    <row r="47" spans="2:8" x14ac:dyDescent="0.35">
      <c r="B47" s="91">
        <f>(B45+B43+B44)*1000</f>
        <v>126.54285431749385</v>
      </c>
      <c r="C47" t="s">
        <v>567</v>
      </c>
    </row>
  </sheetData>
  <mergeCells count="3">
    <mergeCell ref="F12:F13"/>
    <mergeCell ref="B12:B13"/>
    <mergeCell ref="B22:E2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A62EB-6E5A-4A2E-B0CE-C135F5011649}">
  <sheetPr>
    <tabColor theme="8" tint="0.79998168889431442"/>
  </sheetPr>
  <dimension ref="A1:J133"/>
  <sheetViews>
    <sheetView zoomScale="110" zoomScaleNormal="110" workbookViewId="0">
      <selection activeCell="A9" sqref="A9"/>
    </sheetView>
  </sheetViews>
  <sheetFormatPr defaultRowHeight="14.5" x14ac:dyDescent="0.35"/>
  <cols>
    <col min="2" max="7" width="12.54296875" customWidth="1"/>
  </cols>
  <sheetData>
    <row r="1" spans="1:4" ht="21" x14ac:dyDescent="0.5">
      <c r="A1" s="37" t="s">
        <v>96</v>
      </c>
    </row>
    <row r="2" spans="1:4" x14ac:dyDescent="0.35">
      <c r="A2" s="46" t="s">
        <v>351</v>
      </c>
    </row>
    <row r="11" spans="1:4" x14ac:dyDescent="0.35">
      <c r="A11" s="124" t="s">
        <v>606</v>
      </c>
      <c r="B11" s="125"/>
      <c r="C11" s="125"/>
      <c r="D11" s="125"/>
    </row>
    <row r="12" spans="1:4" x14ac:dyDescent="0.35">
      <c r="A12" s="1" t="s">
        <v>4</v>
      </c>
    </row>
    <row r="13" spans="1:4" x14ac:dyDescent="0.35">
      <c r="B13" s="4" t="s">
        <v>21</v>
      </c>
      <c r="C13" s="40">
        <f>'(4)'!G31</f>
        <v>0.25037507520043006</v>
      </c>
      <c r="D13" t="s">
        <v>22</v>
      </c>
    </row>
    <row r="14" spans="1:4" ht="16.5" x14ac:dyDescent="0.45">
      <c r="B14" s="4" t="s">
        <v>13</v>
      </c>
      <c r="C14" s="23">
        <f>'(2)'!C10</f>
        <v>4.1802076749174515E-2</v>
      </c>
      <c r="D14" t="s">
        <v>587</v>
      </c>
    </row>
    <row r="15" spans="1:4" ht="16.5" x14ac:dyDescent="0.45">
      <c r="B15" s="4" t="s">
        <v>13</v>
      </c>
      <c r="C15" s="23">
        <f>'(2)'!D10</f>
        <v>4.8169215156143932E-2</v>
      </c>
      <c r="D15" t="s">
        <v>588</v>
      </c>
    </row>
    <row r="16" spans="1:4" ht="16.5" x14ac:dyDescent="0.45">
      <c r="B16" s="4" t="s">
        <v>14</v>
      </c>
      <c r="C16" s="39">
        <f>'(1)'!C18</f>
        <v>0.1</v>
      </c>
      <c r="D16" t="s">
        <v>584</v>
      </c>
    </row>
    <row r="17" spans="1:10" ht="16.5" x14ac:dyDescent="0.45">
      <c r="B17" s="4" t="s">
        <v>30</v>
      </c>
      <c r="C17" s="134">
        <f>Inputs!B8</f>
        <v>2000</v>
      </c>
      <c r="D17" t="s">
        <v>23</v>
      </c>
    </row>
    <row r="18" spans="1:10" ht="16.5" x14ac:dyDescent="0.45">
      <c r="B18" s="4" t="s">
        <v>31</v>
      </c>
      <c r="C18" s="134">
        <f>Inputs!B9</f>
        <v>8760</v>
      </c>
      <c r="D18" t="s">
        <v>24</v>
      </c>
    </row>
    <row r="19" spans="1:10" ht="16.5" x14ac:dyDescent="0.45">
      <c r="B19" s="4" t="s">
        <v>32</v>
      </c>
      <c r="C19" s="134">
        <f>Inputs!B10</f>
        <v>0.5</v>
      </c>
      <c r="D19" t="s">
        <v>25</v>
      </c>
    </row>
    <row r="20" spans="1:10" ht="16.5" x14ac:dyDescent="0.45">
      <c r="B20" s="4" t="s">
        <v>33</v>
      </c>
      <c r="C20" s="134">
        <f>Inputs!B11</f>
        <v>0.5</v>
      </c>
      <c r="D20" t="s">
        <v>26</v>
      </c>
      <c r="J20" t="s">
        <v>36</v>
      </c>
    </row>
    <row r="21" spans="1:10" x14ac:dyDescent="0.35">
      <c r="B21" s="4" t="s">
        <v>5</v>
      </c>
      <c r="C21" s="5">
        <f>'(1)'!C19</f>
        <v>30</v>
      </c>
      <c r="D21" t="s">
        <v>27</v>
      </c>
    </row>
    <row r="22" spans="1:10" ht="16.5" x14ac:dyDescent="0.45">
      <c r="B22" s="4" t="s">
        <v>34</v>
      </c>
      <c r="C22" s="134">
        <f>Inputs!B12</f>
        <v>0</v>
      </c>
      <c r="D22" t="s">
        <v>28</v>
      </c>
    </row>
    <row r="23" spans="1:10" ht="16.5" x14ac:dyDescent="0.45">
      <c r="B23" s="4" t="s">
        <v>35</v>
      </c>
      <c r="C23" s="134">
        <f>Inputs!B13</f>
        <v>0</v>
      </c>
      <c r="D23" t="s">
        <v>29</v>
      </c>
    </row>
    <row r="24" spans="1:10" ht="15" thickBot="1" x14ac:dyDescent="0.4"/>
    <row r="25" spans="1:10" x14ac:dyDescent="0.35">
      <c r="A25" s="6"/>
      <c r="B25" s="7"/>
      <c r="C25" s="74" t="s">
        <v>569</v>
      </c>
      <c r="D25" s="74" t="s">
        <v>570</v>
      </c>
      <c r="E25" s="74"/>
      <c r="F25" s="7"/>
      <c r="G25" s="8"/>
    </row>
    <row r="26" spans="1:10" x14ac:dyDescent="0.35">
      <c r="A26" s="9"/>
      <c r="B26" s="10"/>
      <c r="C26" s="11"/>
      <c r="D26" s="12"/>
      <c r="E26" s="12"/>
      <c r="F26" s="12"/>
      <c r="G26" s="13"/>
    </row>
    <row r="27" spans="1:10" x14ac:dyDescent="0.35">
      <c r="A27" s="9"/>
      <c r="B27" s="10" t="s">
        <v>334</v>
      </c>
      <c r="C27" s="11">
        <f>VLOOKUP(C21,Bfactor_table,4,FALSE)</f>
        <v>1535.6767044462254</v>
      </c>
      <c r="D27" s="11">
        <f>VLOOKUP(C21,Bfactor_table,7,FALSE)</f>
        <v>1769.5853254039362</v>
      </c>
      <c r="E27" s="12" t="s">
        <v>333</v>
      </c>
      <c r="F27" s="12"/>
      <c r="G27" s="13"/>
    </row>
    <row r="28" spans="1:10" x14ac:dyDescent="0.35">
      <c r="A28" s="9"/>
      <c r="B28" s="10"/>
      <c r="C28" s="12"/>
      <c r="D28" s="12"/>
      <c r="E28" s="12"/>
      <c r="F28" s="12"/>
      <c r="G28" s="13"/>
    </row>
    <row r="29" spans="1:10" x14ac:dyDescent="0.35">
      <c r="A29" s="9"/>
      <c r="B29" s="10" t="s">
        <v>334</v>
      </c>
      <c r="C29" s="11">
        <f>C13*(VLOOKUP(ROUND((C21/2),0),Bfactor_table,2,FALSE))*(C17*C19+8760*C20)*((1-(1/(1+C16))^C21)/C16)</f>
        <v>2015.7579696721309</v>
      </c>
      <c r="D29" s="11">
        <f>C13*(VLOOKUP(ROUND((C21/2),0),Bfactor_table,5,FALSE))*(C17*C19+8760*C20)*((1-(1/(1+C16))^C21)/C16)</f>
        <v>2322.7908011954496</v>
      </c>
      <c r="E29" s="12" t="s">
        <v>43</v>
      </c>
      <c r="F29" s="12"/>
      <c r="G29" s="13"/>
    </row>
    <row r="30" spans="1:10" ht="15" thickBot="1" x14ac:dyDescent="0.4">
      <c r="A30" s="14"/>
      <c r="B30" s="15"/>
      <c r="C30" s="15"/>
      <c r="D30" s="15"/>
      <c r="E30" s="15"/>
      <c r="F30" s="15"/>
      <c r="G30" s="16"/>
    </row>
    <row r="33" spans="1:7" x14ac:dyDescent="0.35">
      <c r="B33" s="143" t="s">
        <v>569</v>
      </c>
      <c r="C33" s="145"/>
      <c r="D33" s="146"/>
      <c r="E33" s="143" t="s">
        <v>570</v>
      </c>
      <c r="F33" s="145"/>
      <c r="G33" s="146"/>
    </row>
    <row r="34" spans="1:7" x14ac:dyDescent="0.35">
      <c r="A34" s="75" t="s">
        <v>6</v>
      </c>
      <c r="B34" s="102" t="s">
        <v>8</v>
      </c>
      <c r="C34" s="102" t="s">
        <v>7</v>
      </c>
      <c r="D34" s="102" t="s">
        <v>42</v>
      </c>
      <c r="E34" s="102" t="s">
        <v>8</v>
      </c>
      <c r="F34" s="102" t="s">
        <v>7</v>
      </c>
      <c r="G34" s="102" t="s">
        <v>42</v>
      </c>
    </row>
    <row r="35" spans="1:7" x14ac:dyDescent="0.35">
      <c r="A35">
        <v>1</v>
      </c>
      <c r="B35" s="80">
        <f>C14</f>
        <v>4.1802076749174515E-2</v>
      </c>
      <c r="C35" s="44">
        <f t="shared" ref="C35:C66" si="0">(($C$13*B35*($C$17*$C$19+$C$18*$C$20))/(1+$C$16)^A35)*(((1+$C$22)/(1+$C$23))^(2*A35))</f>
        <v>51.189223481540814</v>
      </c>
      <c r="D35" s="41">
        <f>C35</f>
        <v>51.189223481540814</v>
      </c>
      <c r="E35" s="80">
        <f>C15</f>
        <v>4.8169215156143932E-2</v>
      </c>
      <c r="F35" s="57">
        <f>(($C$13*E35*($C$17*$C$19+$C$18*$C$20))/(1+$C$16)^A35)*(((1+$C$22)/(1+$C$23))^(2*A35))</f>
        <v>58.98617751346449</v>
      </c>
      <c r="G35" s="41">
        <f>F35</f>
        <v>58.98617751346449</v>
      </c>
    </row>
    <row r="36" spans="1:7" x14ac:dyDescent="0.35">
      <c r="A36">
        <v>2</v>
      </c>
      <c r="B36" s="80">
        <f t="shared" ref="B36:B67" si="1">B35*(1+$C$16)</f>
        <v>4.5982284424091968E-2</v>
      </c>
      <c r="C36" s="44">
        <f t="shared" si="0"/>
        <v>51.189223481540822</v>
      </c>
      <c r="D36" s="41">
        <f>C36+D35</f>
        <v>102.37844696308164</v>
      </c>
      <c r="E36" s="80">
        <f>E35*(1+$C$16)</f>
        <v>5.2986136671758333E-2</v>
      </c>
      <c r="F36" s="57">
        <f t="shared" ref="F36:F99" si="2">(($C$13*E36*($C$17*$C$19+$C$18*$C$20))/(1+$C$16)^A36)*(((1+$C$22)/(1+$C$23))^(2*A36))</f>
        <v>58.98617751346449</v>
      </c>
      <c r="G36" s="41">
        <f>F36+G35</f>
        <v>117.97235502692898</v>
      </c>
    </row>
    <row r="37" spans="1:7" x14ac:dyDescent="0.35">
      <c r="A37">
        <v>3</v>
      </c>
      <c r="B37" s="80">
        <f t="shared" si="1"/>
        <v>5.0580512866501171E-2</v>
      </c>
      <c r="C37" s="44">
        <f t="shared" si="0"/>
        <v>51.189223481540814</v>
      </c>
      <c r="D37" s="41">
        <f t="shared" ref="D37:D100" si="3">C37+D36</f>
        <v>153.56767044462245</v>
      </c>
      <c r="E37" s="80">
        <f t="shared" ref="E37:E100" si="4">E36*(1+$C$16)</f>
        <v>5.8284750338934169E-2</v>
      </c>
      <c r="F37" s="57">
        <f t="shared" si="2"/>
        <v>58.986177513464497</v>
      </c>
      <c r="G37" s="41">
        <f t="shared" ref="G37:G100" si="5">F37+G36</f>
        <v>176.95853254039349</v>
      </c>
    </row>
    <row r="38" spans="1:7" x14ac:dyDescent="0.35">
      <c r="A38">
        <v>4</v>
      </c>
      <c r="B38" s="80">
        <f t="shared" si="1"/>
        <v>5.5638564153151292E-2</v>
      </c>
      <c r="C38" s="44">
        <f t="shared" si="0"/>
        <v>51.189223481540822</v>
      </c>
      <c r="D38" s="41">
        <f t="shared" si="3"/>
        <v>204.75689392616329</v>
      </c>
      <c r="E38" s="80">
        <f t="shared" si="4"/>
        <v>6.4113225372827584E-2</v>
      </c>
      <c r="F38" s="57">
        <f t="shared" si="2"/>
        <v>58.98617751346449</v>
      </c>
      <c r="G38" s="41">
        <f t="shared" si="5"/>
        <v>235.94471005385799</v>
      </c>
    </row>
    <row r="39" spans="1:7" x14ac:dyDescent="0.35">
      <c r="A39">
        <v>5</v>
      </c>
      <c r="B39" s="80">
        <f t="shared" si="1"/>
        <v>6.1202420568466427E-2</v>
      </c>
      <c r="C39" s="44">
        <f t="shared" si="0"/>
        <v>51.189223481540814</v>
      </c>
      <c r="D39" s="41">
        <f t="shared" si="3"/>
        <v>255.94611740770409</v>
      </c>
      <c r="E39" s="80">
        <f t="shared" si="4"/>
        <v>7.0524547910110355E-2</v>
      </c>
      <c r="F39" s="57">
        <f t="shared" si="2"/>
        <v>58.986177513464504</v>
      </c>
      <c r="G39" s="41">
        <f t="shared" si="5"/>
        <v>294.93088756732249</v>
      </c>
    </row>
    <row r="40" spans="1:7" x14ac:dyDescent="0.35">
      <c r="A40">
        <v>6</v>
      </c>
      <c r="B40" s="80">
        <f t="shared" si="1"/>
        <v>6.7322662625313071E-2</v>
      </c>
      <c r="C40" s="44">
        <f t="shared" si="0"/>
        <v>51.189223481540814</v>
      </c>
      <c r="D40" s="41">
        <f t="shared" si="3"/>
        <v>307.1353408892449</v>
      </c>
      <c r="E40" s="80">
        <f t="shared" si="4"/>
        <v>7.7577002701121403E-2</v>
      </c>
      <c r="F40" s="57">
        <f t="shared" si="2"/>
        <v>58.986177513464497</v>
      </c>
      <c r="G40" s="41">
        <f t="shared" si="5"/>
        <v>353.91706508078698</v>
      </c>
    </row>
    <row r="41" spans="1:7" x14ac:dyDescent="0.35">
      <c r="A41">
        <v>7</v>
      </c>
      <c r="B41" s="80">
        <f t="shared" si="1"/>
        <v>7.4054928887844387E-2</v>
      </c>
      <c r="C41" s="44">
        <f t="shared" si="0"/>
        <v>51.189223481540814</v>
      </c>
      <c r="D41" s="41">
        <f t="shared" si="3"/>
        <v>358.32456437078571</v>
      </c>
      <c r="E41" s="80">
        <f t="shared" si="4"/>
        <v>8.533470297123355E-2</v>
      </c>
      <c r="F41" s="57">
        <f t="shared" si="2"/>
        <v>58.986177513464497</v>
      </c>
      <c r="G41" s="41">
        <f t="shared" si="5"/>
        <v>412.90324259425148</v>
      </c>
    </row>
    <row r="42" spans="1:7" x14ac:dyDescent="0.35">
      <c r="A42">
        <v>8</v>
      </c>
      <c r="B42" s="80">
        <f t="shared" si="1"/>
        <v>8.1460421776628836E-2</v>
      </c>
      <c r="C42" s="44">
        <f t="shared" si="0"/>
        <v>51.189223481540822</v>
      </c>
      <c r="D42" s="41">
        <f t="shared" si="3"/>
        <v>409.51378785232652</v>
      </c>
      <c r="E42" s="80">
        <f t="shared" si="4"/>
        <v>9.3868173268356919E-2</v>
      </c>
      <c r="F42" s="57">
        <f t="shared" si="2"/>
        <v>58.986177513464519</v>
      </c>
      <c r="G42" s="41">
        <f t="shared" si="5"/>
        <v>471.88942010771598</v>
      </c>
    </row>
    <row r="43" spans="1:7" x14ac:dyDescent="0.35">
      <c r="A43">
        <v>9</v>
      </c>
      <c r="B43" s="80">
        <f t="shared" si="1"/>
        <v>8.9606463954291726E-2</v>
      </c>
      <c r="C43" s="44">
        <f t="shared" si="0"/>
        <v>51.189223481540822</v>
      </c>
      <c r="D43" s="41">
        <f t="shared" si="3"/>
        <v>460.70301133386732</v>
      </c>
      <c r="E43" s="80">
        <f t="shared" si="4"/>
        <v>0.10325499059519262</v>
      </c>
      <c r="F43" s="57">
        <f t="shared" si="2"/>
        <v>58.986177513464511</v>
      </c>
      <c r="G43" s="41">
        <f t="shared" si="5"/>
        <v>530.87559762118053</v>
      </c>
    </row>
    <row r="44" spans="1:7" x14ac:dyDescent="0.35">
      <c r="A44">
        <v>10</v>
      </c>
      <c r="B44" s="80">
        <f t="shared" si="1"/>
        <v>9.8567110349720904E-2</v>
      </c>
      <c r="C44" s="44">
        <f t="shared" si="0"/>
        <v>51.189223481540822</v>
      </c>
      <c r="D44" s="41">
        <f t="shared" si="3"/>
        <v>511.89223481540813</v>
      </c>
      <c r="E44" s="80">
        <f t="shared" si="4"/>
        <v>0.11358048965471189</v>
      </c>
      <c r="F44" s="57">
        <f t="shared" si="2"/>
        <v>58.986177513464511</v>
      </c>
      <c r="G44" s="41">
        <f t="shared" si="5"/>
        <v>589.86177513464509</v>
      </c>
    </row>
    <row r="45" spans="1:7" x14ac:dyDescent="0.35">
      <c r="A45">
        <v>11</v>
      </c>
      <c r="B45" s="80">
        <f t="shared" si="1"/>
        <v>0.108423821384693</v>
      </c>
      <c r="C45" s="44">
        <f t="shared" si="0"/>
        <v>51.189223481540822</v>
      </c>
      <c r="D45" s="41">
        <f t="shared" si="3"/>
        <v>563.08145829694899</v>
      </c>
      <c r="E45" s="80">
        <f t="shared" si="4"/>
        <v>0.12493853862018309</v>
      </c>
      <c r="F45" s="57">
        <f t="shared" si="2"/>
        <v>58.986177513464511</v>
      </c>
      <c r="G45" s="41">
        <f t="shared" si="5"/>
        <v>648.84795264810964</v>
      </c>
    </row>
    <row r="46" spans="1:7" x14ac:dyDescent="0.35">
      <c r="A46">
        <v>12</v>
      </c>
      <c r="B46" s="80">
        <f t="shared" si="1"/>
        <v>0.11926620352316231</v>
      </c>
      <c r="C46" s="44">
        <f t="shared" si="0"/>
        <v>51.189223481540822</v>
      </c>
      <c r="D46" s="41">
        <f t="shared" si="3"/>
        <v>614.2706817784898</v>
      </c>
      <c r="E46" s="80">
        <f t="shared" si="4"/>
        <v>0.1374323924822014</v>
      </c>
      <c r="F46" s="57">
        <f t="shared" si="2"/>
        <v>58.986177513464504</v>
      </c>
      <c r="G46" s="41">
        <f t="shared" si="5"/>
        <v>707.83413016157419</v>
      </c>
    </row>
    <row r="47" spans="1:7" x14ac:dyDescent="0.35">
      <c r="A47">
        <v>13</v>
      </c>
      <c r="B47" s="80">
        <f t="shared" si="1"/>
        <v>0.13119282387547854</v>
      </c>
      <c r="C47" s="44">
        <f t="shared" si="0"/>
        <v>51.189223481540829</v>
      </c>
      <c r="D47" s="41">
        <f t="shared" si="3"/>
        <v>665.45990526003061</v>
      </c>
      <c r="E47" s="80">
        <f t="shared" si="4"/>
        <v>0.15117563173042156</v>
      </c>
      <c r="F47" s="57">
        <f t="shared" si="2"/>
        <v>58.986177513464519</v>
      </c>
      <c r="G47" s="41">
        <f t="shared" si="5"/>
        <v>766.82030767503875</v>
      </c>
    </row>
    <row r="48" spans="1:7" x14ac:dyDescent="0.35">
      <c r="A48">
        <v>14</v>
      </c>
      <c r="B48" s="80">
        <f t="shared" si="1"/>
        <v>0.1443121062630264</v>
      </c>
      <c r="C48" s="44">
        <f t="shared" si="0"/>
        <v>51.189223481540814</v>
      </c>
      <c r="D48" s="41">
        <f t="shared" si="3"/>
        <v>716.64912874157142</v>
      </c>
      <c r="E48" s="80">
        <f t="shared" si="4"/>
        <v>0.16629319490346373</v>
      </c>
      <c r="F48" s="57">
        <f t="shared" si="2"/>
        <v>58.986177513464511</v>
      </c>
      <c r="G48" s="41">
        <f t="shared" si="5"/>
        <v>825.8064851885033</v>
      </c>
    </row>
    <row r="49" spans="1:7" x14ac:dyDescent="0.35">
      <c r="A49">
        <v>15</v>
      </c>
      <c r="B49" s="80">
        <f t="shared" si="1"/>
        <v>0.15874331688932905</v>
      </c>
      <c r="C49" s="44">
        <f t="shared" si="0"/>
        <v>51.189223481540814</v>
      </c>
      <c r="D49" s="41">
        <f t="shared" si="3"/>
        <v>767.83835222311222</v>
      </c>
      <c r="E49" s="80">
        <f t="shared" si="4"/>
        <v>0.1829225143938101</v>
      </c>
      <c r="F49" s="57">
        <f t="shared" si="2"/>
        <v>58.986177513464511</v>
      </c>
      <c r="G49" s="41">
        <f t="shared" si="5"/>
        <v>884.79266270196786</v>
      </c>
    </row>
    <row r="50" spans="1:7" x14ac:dyDescent="0.35">
      <c r="A50">
        <v>16</v>
      </c>
      <c r="B50" s="80">
        <f t="shared" si="1"/>
        <v>0.17461764857826198</v>
      </c>
      <c r="C50" s="44">
        <f t="shared" si="0"/>
        <v>51.189223481540822</v>
      </c>
      <c r="D50" s="41">
        <f t="shared" si="3"/>
        <v>819.02757570465303</v>
      </c>
      <c r="E50" s="80">
        <f t="shared" si="4"/>
        <v>0.20121476583319112</v>
      </c>
      <c r="F50" s="57">
        <f t="shared" si="2"/>
        <v>58.986177513464511</v>
      </c>
      <c r="G50" s="41">
        <f t="shared" si="5"/>
        <v>943.77884021543241</v>
      </c>
    </row>
    <row r="51" spans="1:7" x14ac:dyDescent="0.35">
      <c r="A51">
        <v>17</v>
      </c>
      <c r="B51" s="80">
        <f t="shared" si="1"/>
        <v>0.1920794134360882</v>
      </c>
      <c r="C51" s="44">
        <f t="shared" si="0"/>
        <v>51.189223481540829</v>
      </c>
      <c r="D51" s="41">
        <f t="shared" si="3"/>
        <v>870.21679918619384</v>
      </c>
      <c r="E51" s="80">
        <f t="shared" si="4"/>
        <v>0.22133624241651026</v>
      </c>
      <c r="F51" s="57">
        <f t="shared" si="2"/>
        <v>58.986177513464511</v>
      </c>
      <c r="G51" s="41">
        <f t="shared" si="5"/>
        <v>1002.765017728897</v>
      </c>
    </row>
    <row r="52" spans="1:7" x14ac:dyDescent="0.35">
      <c r="A52">
        <v>18</v>
      </c>
      <c r="B52" s="80">
        <f t="shared" si="1"/>
        <v>0.21128735477969704</v>
      </c>
      <c r="C52" s="44">
        <f t="shared" si="0"/>
        <v>51.189223481540822</v>
      </c>
      <c r="D52" s="41">
        <f t="shared" si="3"/>
        <v>921.40602266773465</v>
      </c>
      <c r="E52" s="80">
        <f t="shared" si="4"/>
        <v>0.24346986665816131</v>
      </c>
      <c r="F52" s="57">
        <f t="shared" si="2"/>
        <v>58.986177513464519</v>
      </c>
      <c r="G52" s="41">
        <f t="shared" si="5"/>
        <v>1061.7511952423615</v>
      </c>
    </row>
    <row r="53" spans="1:7" x14ac:dyDescent="0.35">
      <c r="A53">
        <v>19</v>
      </c>
      <c r="B53" s="80">
        <f t="shared" si="1"/>
        <v>0.23241609025766677</v>
      </c>
      <c r="C53" s="44">
        <f t="shared" si="0"/>
        <v>51.189223481540829</v>
      </c>
      <c r="D53" s="41">
        <f t="shared" si="3"/>
        <v>972.59524614927545</v>
      </c>
      <c r="E53" s="80">
        <f t="shared" si="4"/>
        <v>0.26781685332397748</v>
      </c>
      <c r="F53" s="57">
        <f t="shared" si="2"/>
        <v>58.986177513464511</v>
      </c>
      <c r="G53" s="41">
        <f t="shared" si="5"/>
        <v>1120.7373727558261</v>
      </c>
    </row>
    <row r="54" spans="1:7" x14ac:dyDescent="0.35">
      <c r="A54">
        <v>20</v>
      </c>
      <c r="B54" s="80">
        <f t="shared" si="1"/>
        <v>0.25565769928343346</v>
      </c>
      <c r="C54" s="44">
        <f t="shared" si="0"/>
        <v>51.189223481540829</v>
      </c>
      <c r="D54" s="41">
        <f t="shared" si="3"/>
        <v>1023.7844696308163</v>
      </c>
      <c r="E54" s="80">
        <f t="shared" si="4"/>
        <v>0.29459853865637525</v>
      </c>
      <c r="F54" s="57">
        <f t="shared" si="2"/>
        <v>58.986177513464519</v>
      </c>
      <c r="G54" s="41">
        <f t="shared" si="5"/>
        <v>1179.7235502692906</v>
      </c>
    </row>
    <row r="55" spans="1:7" x14ac:dyDescent="0.35">
      <c r="A55">
        <v>21</v>
      </c>
      <c r="B55" s="80">
        <f t="shared" si="1"/>
        <v>0.28122346921177682</v>
      </c>
      <c r="C55" s="44">
        <f t="shared" si="0"/>
        <v>51.189223481540829</v>
      </c>
      <c r="D55" s="41">
        <f t="shared" si="3"/>
        <v>1074.9736931123571</v>
      </c>
      <c r="E55" s="80">
        <f t="shared" si="4"/>
        <v>0.32405839252201279</v>
      </c>
      <c r="F55" s="57">
        <f t="shared" si="2"/>
        <v>58.986177513464511</v>
      </c>
      <c r="G55" s="41">
        <f t="shared" si="5"/>
        <v>1238.7097277827552</v>
      </c>
    </row>
    <row r="56" spans="1:7" x14ac:dyDescent="0.35">
      <c r="A56">
        <v>22</v>
      </c>
      <c r="B56" s="80">
        <f t="shared" si="1"/>
        <v>0.30934581613295453</v>
      </c>
      <c r="C56" s="44">
        <f t="shared" si="0"/>
        <v>51.189223481540822</v>
      </c>
      <c r="D56" s="41">
        <f t="shared" si="3"/>
        <v>1126.162916593898</v>
      </c>
      <c r="E56" s="80">
        <f t="shared" si="4"/>
        <v>0.3564642317742141</v>
      </c>
      <c r="F56" s="57">
        <f t="shared" si="2"/>
        <v>58.986177513464511</v>
      </c>
      <c r="G56" s="41">
        <f t="shared" si="5"/>
        <v>1297.6959052962197</v>
      </c>
    </row>
    <row r="57" spans="1:7" x14ac:dyDescent="0.35">
      <c r="A57">
        <v>23</v>
      </c>
      <c r="B57" s="80">
        <f t="shared" si="1"/>
        <v>0.34028039774625002</v>
      </c>
      <c r="C57" s="44">
        <f t="shared" si="0"/>
        <v>51.189223481540822</v>
      </c>
      <c r="D57" s="41">
        <f t="shared" si="3"/>
        <v>1177.3521400754389</v>
      </c>
      <c r="E57" s="80">
        <f t="shared" si="4"/>
        <v>0.39211065495163555</v>
      </c>
      <c r="F57" s="57">
        <f t="shared" si="2"/>
        <v>58.986177513464511</v>
      </c>
      <c r="G57" s="41">
        <f t="shared" si="5"/>
        <v>1356.6820828096843</v>
      </c>
    </row>
    <row r="58" spans="1:7" x14ac:dyDescent="0.35">
      <c r="A58">
        <v>24</v>
      </c>
      <c r="B58" s="80">
        <f t="shared" si="1"/>
        <v>0.37430843752087506</v>
      </c>
      <c r="C58" s="44">
        <f t="shared" si="0"/>
        <v>51.189223481540836</v>
      </c>
      <c r="D58" s="41">
        <f t="shared" si="3"/>
        <v>1228.5413635569798</v>
      </c>
      <c r="E58" s="80">
        <f t="shared" si="4"/>
        <v>0.43132172044679912</v>
      </c>
      <c r="F58" s="57">
        <f t="shared" si="2"/>
        <v>58.986177513464526</v>
      </c>
      <c r="G58" s="41">
        <f t="shared" si="5"/>
        <v>1415.6682603231488</v>
      </c>
    </row>
    <row r="59" spans="1:7" x14ac:dyDescent="0.35">
      <c r="A59">
        <v>25</v>
      </c>
      <c r="B59" s="80">
        <f t="shared" si="1"/>
        <v>0.41173928127296261</v>
      </c>
      <c r="C59" s="44">
        <f t="shared" si="0"/>
        <v>51.189223481540836</v>
      </c>
      <c r="D59" s="41">
        <f t="shared" si="3"/>
        <v>1279.7305870385208</v>
      </c>
      <c r="E59" s="80">
        <f t="shared" si="4"/>
        <v>0.47445389249147907</v>
      </c>
      <c r="F59" s="57">
        <f t="shared" si="2"/>
        <v>58.986177513464519</v>
      </c>
      <c r="G59" s="41">
        <f t="shared" si="5"/>
        <v>1474.6544378366134</v>
      </c>
    </row>
    <row r="60" spans="1:7" x14ac:dyDescent="0.35">
      <c r="A60">
        <v>26</v>
      </c>
      <c r="B60" s="80">
        <f t="shared" si="1"/>
        <v>0.45291320940025892</v>
      </c>
      <c r="C60" s="44">
        <f t="shared" si="0"/>
        <v>51.189223481540836</v>
      </c>
      <c r="D60" s="41">
        <f t="shared" si="3"/>
        <v>1330.9198105200617</v>
      </c>
      <c r="E60" s="80">
        <f t="shared" si="4"/>
        <v>0.52189928174062705</v>
      </c>
      <c r="F60" s="57">
        <f t="shared" si="2"/>
        <v>58.986177513464533</v>
      </c>
      <c r="G60" s="41">
        <f t="shared" si="5"/>
        <v>1533.640615350078</v>
      </c>
    </row>
    <row r="61" spans="1:7" x14ac:dyDescent="0.35">
      <c r="A61">
        <v>27</v>
      </c>
      <c r="B61" s="80">
        <f t="shared" si="1"/>
        <v>0.49820453034028483</v>
      </c>
      <c r="C61" s="44">
        <f t="shared" si="0"/>
        <v>51.189223481540829</v>
      </c>
      <c r="D61" s="41">
        <f t="shared" si="3"/>
        <v>1382.1090340016026</v>
      </c>
      <c r="E61" s="80">
        <f t="shared" si="4"/>
        <v>0.57408920991468981</v>
      </c>
      <c r="F61" s="57">
        <f t="shared" si="2"/>
        <v>58.986177513464519</v>
      </c>
      <c r="G61" s="41">
        <f t="shared" si="5"/>
        <v>1592.6267928635425</v>
      </c>
    </row>
    <row r="62" spans="1:7" x14ac:dyDescent="0.35">
      <c r="A62">
        <v>28</v>
      </c>
      <c r="B62" s="80">
        <f t="shared" si="1"/>
        <v>0.54802498337431338</v>
      </c>
      <c r="C62" s="44">
        <f t="shared" si="0"/>
        <v>51.189223481540836</v>
      </c>
      <c r="D62" s="41">
        <f t="shared" si="3"/>
        <v>1433.2982574831435</v>
      </c>
      <c r="E62" s="80">
        <f t="shared" si="4"/>
        <v>0.63149813090615881</v>
      </c>
      <c r="F62" s="57">
        <f t="shared" si="2"/>
        <v>58.986177513464526</v>
      </c>
      <c r="G62" s="41">
        <f t="shared" si="5"/>
        <v>1651.6129703770071</v>
      </c>
    </row>
    <row r="63" spans="1:7" x14ac:dyDescent="0.35">
      <c r="A63">
        <v>29</v>
      </c>
      <c r="B63" s="80">
        <f t="shared" si="1"/>
        <v>0.60282748171174472</v>
      </c>
      <c r="C63" s="44">
        <f t="shared" si="0"/>
        <v>51.189223481540836</v>
      </c>
      <c r="D63" s="41">
        <f t="shared" si="3"/>
        <v>1484.4874809646844</v>
      </c>
      <c r="E63" s="80">
        <f t="shared" si="4"/>
        <v>0.69464794399677476</v>
      </c>
      <c r="F63" s="57">
        <f t="shared" si="2"/>
        <v>58.986177513464533</v>
      </c>
      <c r="G63" s="41">
        <f t="shared" si="5"/>
        <v>1710.5991478904716</v>
      </c>
    </row>
    <row r="64" spans="1:7" x14ac:dyDescent="0.35">
      <c r="A64">
        <v>30</v>
      </c>
      <c r="B64" s="80">
        <f t="shared" si="1"/>
        <v>0.66311022988291923</v>
      </c>
      <c r="C64" s="44">
        <f t="shared" si="0"/>
        <v>51.189223481540829</v>
      </c>
      <c r="D64" s="41">
        <f t="shared" si="3"/>
        <v>1535.6767044462254</v>
      </c>
      <c r="E64" s="80">
        <f t="shared" si="4"/>
        <v>0.76411273839645233</v>
      </c>
      <c r="F64" s="57">
        <f t="shared" si="2"/>
        <v>58.986177513464526</v>
      </c>
      <c r="G64" s="41">
        <f t="shared" si="5"/>
        <v>1769.5853254039362</v>
      </c>
    </row>
    <row r="65" spans="1:7" x14ac:dyDescent="0.35">
      <c r="A65">
        <v>31</v>
      </c>
      <c r="B65" s="80">
        <f t="shared" si="1"/>
        <v>0.72942125287121118</v>
      </c>
      <c r="C65" s="44">
        <f t="shared" si="0"/>
        <v>51.189223481540829</v>
      </c>
      <c r="D65" s="41">
        <f t="shared" si="3"/>
        <v>1586.8659279277663</v>
      </c>
      <c r="E65" s="80">
        <f t="shared" si="4"/>
        <v>0.84052401223609763</v>
      </c>
      <c r="F65" s="57">
        <f t="shared" si="2"/>
        <v>58.986177513464526</v>
      </c>
      <c r="G65" s="41">
        <f t="shared" si="5"/>
        <v>1828.5715029174007</v>
      </c>
    </row>
    <row r="66" spans="1:7" x14ac:dyDescent="0.35">
      <c r="A66">
        <v>32</v>
      </c>
      <c r="B66" s="80">
        <f t="shared" si="1"/>
        <v>0.80236337815833236</v>
      </c>
      <c r="C66" s="44">
        <f t="shared" si="0"/>
        <v>51.189223481540829</v>
      </c>
      <c r="D66" s="41">
        <f t="shared" si="3"/>
        <v>1638.0551514093072</v>
      </c>
      <c r="E66" s="80">
        <f t="shared" si="4"/>
        <v>0.92457641345970742</v>
      </c>
      <c r="F66" s="57">
        <f t="shared" si="2"/>
        <v>58.986177513464533</v>
      </c>
      <c r="G66" s="41">
        <f t="shared" si="5"/>
        <v>1887.5576804308653</v>
      </c>
    </row>
    <row r="67" spans="1:7" x14ac:dyDescent="0.35">
      <c r="A67">
        <v>33</v>
      </c>
      <c r="B67" s="80">
        <f t="shared" si="1"/>
        <v>0.88259971597416564</v>
      </c>
      <c r="C67" s="44">
        <f t="shared" ref="C67:C98" si="6">(($C$13*B67*($C$17*$C$19+$C$18*$C$20))/(1+$C$16)^A67)*(((1+$C$22)/(1+$C$23))^(2*A67))</f>
        <v>51.189223481540829</v>
      </c>
      <c r="D67" s="41">
        <f t="shared" si="3"/>
        <v>1689.2443748908481</v>
      </c>
      <c r="E67" s="80">
        <f t="shared" si="4"/>
        <v>1.0170340548056782</v>
      </c>
      <c r="F67" s="57">
        <f t="shared" si="2"/>
        <v>58.986177513464526</v>
      </c>
      <c r="G67" s="41">
        <f t="shared" si="5"/>
        <v>1946.5438579443298</v>
      </c>
    </row>
    <row r="68" spans="1:7" x14ac:dyDescent="0.35">
      <c r="A68">
        <v>34</v>
      </c>
      <c r="B68" s="80">
        <f t="shared" ref="B68:B99" si="7">B67*(1+$C$16)</f>
        <v>0.97085968757158225</v>
      </c>
      <c r="C68" s="44">
        <f t="shared" si="6"/>
        <v>51.189223481540829</v>
      </c>
      <c r="D68" s="41">
        <f t="shared" si="3"/>
        <v>1740.433598372389</v>
      </c>
      <c r="E68" s="80">
        <f t="shared" si="4"/>
        <v>1.1187374602862461</v>
      </c>
      <c r="F68" s="57">
        <f t="shared" si="2"/>
        <v>58.986177513464519</v>
      </c>
      <c r="G68" s="41">
        <f t="shared" si="5"/>
        <v>2005.5300354577944</v>
      </c>
    </row>
    <row r="69" spans="1:7" x14ac:dyDescent="0.35">
      <c r="A69">
        <v>35</v>
      </c>
      <c r="B69" s="80">
        <f t="shared" si="7"/>
        <v>1.0679456563287406</v>
      </c>
      <c r="C69" s="44">
        <f t="shared" si="6"/>
        <v>51.189223481540836</v>
      </c>
      <c r="D69" s="41">
        <f t="shared" si="3"/>
        <v>1791.62282185393</v>
      </c>
      <c r="E69" s="80">
        <f t="shared" si="4"/>
        <v>1.2306112063148709</v>
      </c>
      <c r="F69" s="57">
        <f t="shared" si="2"/>
        <v>58.986177513464526</v>
      </c>
      <c r="G69" s="41">
        <f t="shared" si="5"/>
        <v>2064.5162129712589</v>
      </c>
    </row>
    <row r="70" spans="1:7" x14ac:dyDescent="0.35">
      <c r="A70">
        <v>36</v>
      </c>
      <c r="B70" s="80">
        <f t="shared" si="7"/>
        <v>1.1747402219616148</v>
      </c>
      <c r="C70" s="44">
        <f t="shared" si="6"/>
        <v>51.189223481540836</v>
      </c>
      <c r="D70" s="41">
        <f t="shared" si="3"/>
        <v>1842.8120453354709</v>
      </c>
      <c r="E70" s="80">
        <f t="shared" si="4"/>
        <v>1.353672326946358</v>
      </c>
      <c r="F70" s="57">
        <f t="shared" si="2"/>
        <v>58.986177513464526</v>
      </c>
      <c r="G70" s="41">
        <f t="shared" si="5"/>
        <v>2123.5023904847235</v>
      </c>
    </row>
    <row r="71" spans="1:7" x14ac:dyDescent="0.35">
      <c r="A71">
        <v>37</v>
      </c>
      <c r="B71" s="80">
        <f t="shared" si="7"/>
        <v>1.2922142441577764</v>
      </c>
      <c r="C71" s="44">
        <f t="shared" si="6"/>
        <v>51.189223481540836</v>
      </c>
      <c r="D71" s="41">
        <f t="shared" si="3"/>
        <v>1894.0012688170118</v>
      </c>
      <c r="E71" s="80">
        <f t="shared" si="4"/>
        <v>1.489039559640994</v>
      </c>
      <c r="F71" s="57">
        <f t="shared" si="2"/>
        <v>58.986177513464533</v>
      </c>
      <c r="G71" s="41">
        <f t="shared" si="5"/>
        <v>2182.488567998188</v>
      </c>
    </row>
    <row r="72" spans="1:7" x14ac:dyDescent="0.35">
      <c r="A72">
        <v>38</v>
      </c>
      <c r="B72" s="80">
        <f t="shared" si="7"/>
        <v>1.4214356685735541</v>
      </c>
      <c r="C72" s="44">
        <f t="shared" si="6"/>
        <v>51.189223481540829</v>
      </c>
      <c r="D72" s="41">
        <f t="shared" si="3"/>
        <v>1945.1904922985527</v>
      </c>
      <c r="E72" s="80">
        <f t="shared" si="4"/>
        <v>1.6379435156050934</v>
      </c>
      <c r="F72" s="57">
        <f t="shared" si="2"/>
        <v>58.986177513464526</v>
      </c>
      <c r="G72" s="41">
        <f t="shared" si="5"/>
        <v>2241.4747455116526</v>
      </c>
    </row>
    <row r="73" spans="1:7" x14ac:dyDescent="0.35">
      <c r="A73">
        <v>39</v>
      </c>
      <c r="B73" s="80">
        <f t="shared" si="7"/>
        <v>1.5635792354309097</v>
      </c>
      <c r="C73" s="44">
        <f t="shared" si="6"/>
        <v>51.189223481540822</v>
      </c>
      <c r="D73" s="41">
        <f t="shared" si="3"/>
        <v>1996.3797157800936</v>
      </c>
      <c r="E73" s="80">
        <f t="shared" si="4"/>
        <v>1.801737867165603</v>
      </c>
      <c r="F73" s="57">
        <f t="shared" si="2"/>
        <v>58.986177513464519</v>
      </c>
      <c r="G73" s="41">
        <f t="shared" si="5"/>
        <v>2300.4609230251172</v>
      </c>
    </row>
    <row r="74" spans="1:7" x14ac:dyDescent="0.35">
      <c r="A74">
        <v>40</v>
      </c>
      <c r="B74" s="80">
        <f t="shared" si="7"/>
        <v>1.7199371589740009</v>
      </c>
      <c r="C74" s="44">
        <f t="shared" si="6"/>
        <v>51.189223481540836</v>
      </c>
      <c r="D74" s="41">
        <f t="shared" si="3"/>
        <v>2047.5689392616346</v>
      </c>
      <c r="E74" s="80">
        <f t="shared" si="4"/>
        <v>1.9819116538821635</v>
      </c>
      <c r="F74" s="57">
        <f t="shared" si="2"/>
        <v>58.98617751346454</v>
      </c>
      <c r="G74" s="41">
        <f t="shared" si="5"/>
        <v>2359.4471005385817</v>
      </c>
    </row>
    <row r="75" spans="1:7" x14ac:dyDescent="0.35">
      <c r="A75">
        <v>41</v>
      </c>
      <c r="B75" s="80">
        <f t="shared" si="7"/>
        <v>1.8919308748714012</v>
      </c>
      <c r="C75" s="44">
        <f t="shared" si="6"/>
        <v>51.189223481540843</v>
      </c>
      <c r="D75" s="41">
        <f t="shared" si="3"/>
        <v>2098.7581627431755</v>
      </c>
      <c r="E75" s="80">
        <f t="shared" si="4"/>
        <v>2.1801028192703802</v>
      </c>
      <c r="F75" s="57">
        <f t="shared" si="2"/>
        <v>58.98617751346454</v>
      </c>
      <c r="G75" s="41">
        <f t="shared" si="5"/>
        <v>2418.4332780520463</v>
      </c>
    </row>
    <row r="76" spans="1:7" x14ac:dyDescent="0.35">
      <c r="A76">
        <v>42</v>
      </c>
      <c r="B76" s="80">
        <f t="shared" si="7"/>
        <v>2.0811239623585416</v>
      </c>
      <c r="C76" s="44">
        <f t="shared" si="6"/>
        <v>51.18922348154085</v>
      </c>
      <c r="D76" s="41">
        <f t="shared" si="3"/>
        <v>2149.9473862247164</v>
      </c>
      <c r="E76" s="80">
        <f t="shared" si="4"/>
        <v>2.3981131011974184</v>
      </c>
      <c r="F76" s="57">
        <f t="shared" si="2"/>
        <v>58.98617751346454</v>
      </c>
      <c r="G76" s="41">
        <f t="shared" si="5"/>
        <v>2477.4194555655108</v>
      </c>
    </row>
    <row r="77" spans="1:7" x14ac:dyDescent="0.35">
      <c r="A77">
        <v>43</v>
      </c>
      <c r="B77" s="80">
        <f t="shared" si="7"/>
        <v>2.2892363585943958</v>
      </c>
      <c r="C77" s="44">
        <f t="shared" si="6"/>
        <v>51.189223481540843</v>
      </c>
      <c r="D77" s="41">
        <f t="shared" si="3"/>
        <v>2201.1366097062573</v>
      </c>
      <c r="E77" s="80">
        <f t="shared" si="4"/>
        <v>2.6379244113171603</v>
      </c>
      <c r="F77" s="57">
        <f t="shared" si="2"/>
        <v>58.986177513464533</v>
      </c>
      <c r="G77" s="41">
        <f t="shared" si="5"/>
        <v>2536.4056330789754</v>
      </c>
    </row>
    <row r="78" spans="1:7" x14ac:dyDescent="0.35">
      <c r="A78">
        <v>44</v>
      </c>
      <c r="B78" s="80">
        <f t="shared" si="7"/>
        <v>2.5181599944538355</v>
      </c>
      <c r="C78" s="44">
        <f t="shared" si="6"/>
        <v>51.189223481540843</v>
      </c>
      <c r="D78" s="41">
        <f t="shared" si="3"/>
        <v>2252.3258331877983</v>
      </c>
      <c r="E78" s="80">
        <f t="shared" si="4"/>
        <v>2.9017168524488763</v>
      </c>
      <c r="F78" s="57">
        <f t="shared" si="2"/>
        <v>58.986177513464533</v>
      </c>
      <c r="G78" s="41">
        <f t="shared" si="5"/>
        <v>2595.3918105924399</v>
      </c>
    </row>
    <row r="79" spans="1:7" x14ac:dyDescent="0.35">
      <c r="A79">
        <v>45</v>
      </c>
      <c r="B79" s="80">
        <f t="shared" si="7"/>
        <v>2.7699759938992194</v>
      </c>
      <c r="C79" s="44">
        <f t="shared" si="6"/>
        <v>51.18922348154085</v>
      </c>
      <c r="D79" s="41">
        <f t="shared" si="3"/>
        <v>2303.5150566693392</v>
      </c>
      <c r="E79" s="80">
        <f t="shared" si="4"/>
        <v>3.1918885376937642</v>
      </c>
      <c r="F79" s="57">
        <f t="shared" si="2"/>
        <v>58.986177513464526</v>
      </c>
      <c r="G79" s="41">
        <f t="shared" si="5"/>
        <v>2654.3779881059045</v>
      </c>
    </row>
    <row r="80" spans="1:7" x14ac:dyDescent="0.35">
      <c r="A80">
        <v>46</v>
      </c>
      <c r="B80" s="80">
        <f t="shared" si="7"/>
        <v>3.0469735932891417</v>
      </c>
      <c r="C80" s="44">
        <f t="shared" si="6"/>
        <v>51.18922348154085</v>
      </c>
      <c r="D80" s="41">
        <f t="shared" si="3"/>
        <v>2354.7042801508801</v>
      </c>
      <c r="E80" s="80">
        <f t="shared" si="4"/>
        <v>3.5110773914631408</v>
      </c>
      <c r="F80" s="57">
        <f t="shared" si="2"/>
        <v>58.986177513464533</v>
      </c>
      <c r="G80" s="41">
        <f t="shared" si="5"/>
        <v>2713.364165619369</v>
      </c>
    </row>
    <row r="81" spans="1:7" x14ac:dyDescent="0.35">
      <c r="A81">
        <v>47</v>
      </c>
      <c r="B81" s="80">
        <f t="shared" si="7"/>
        <v>3.3516709526180564</v>
      </c>
      <c r="C81" s="44">
        <f t="shared" si="6"/>
        <v>51.18922348154085</v>
      </c>
      <c r="D81" s="41">
        <f t="shared" si="3"/>
        <v>2405.893503632421</v>
      </c>
      <c r="E81" s="80">
        <f t="shared" si="4"/>
        <v>3.862185130609455</v>
      </c>
      <c r="F81" s="57">
        <f t="shared" si="2"/>
        <v>58.986177513464526</v>
      </c>
      <c r="G81" s="41">
        <f t="shared" si="5"/>
        <v>2772.3503431328336</v>
      </c>
    </row>
    <row r="82" spans="1:7" x14ac:dyDescent="0.35">
      <c r="A82">
        <v>48</v>
      </c>
      <c r="B82" s="80">
        <f t="shared" si="7"/>
        <v>3.6868380478798621</v>
      </c>
      <c r="C82" s="44">
        <f t="shared" si="6"/>
        <v>51.18922348154085</v>
      </c>
      <c r="D82" s="41">
        <f t="shared" si="3"/>
        <v>2457.0827271139619</v>
      </c>
      <c r="E82" s="80">
        <f t="shared" si="4"/>
        <v>4.2484036436704011</v>
      </c>
      <c r="F82" s="57">
        <f t="shared" si="2"/>
        <v>58.98617751346454</v>
      </c>
      <c r="G82" s="41">
        <f t="shared" si="5"/>
        <v>2831.3365206462981</v>
      </c>
    </row>
    <row r="83" spans="1:7" x14ac:dyDescent="0.35">
      <c r="A83">
        <v>49</v>
      </c>
      <c r="B83" s="80">
        <f t="shared" si="7"/>
        <v>4.0555218526678489</v>
      </c>
      <c r="C83" s="44">
        <f t="shared" si="6"/>
        <v>51.189223481540843</v>
      </c>
      <c r="D83" s="41">
        <f t="shared" si="3"/>
        <v>2508.2719505955029</v>
      </c>
      <c r="E83" s="80">
        <f t="shared" si="4"/>
        <v>4.6732440080374413</v>
      </c>
      <c r="F83" s="57">
        <f t="shared" si="2"/>
        <v>58.986177513464533</v>
      </c>
      <c r="G83" s="41">
        <f t="shared" si="5"/>
        <v>2890.3226981597627</v>
      </c>
    </row>
    <row r="84" spans="1:7" x14ac:dyDescent="0.35">
      <c r="A84">
        <v>50</v>
      </c>
      <c r="B84" s="80">
        <f t="shared" si="7"/>
        <v>4.4610740379346341</v>
      </c>
      <c r="C84" s="44">
        <f t="shared" si="6"/>
        <v>51.189223481540857</v>
      </c>
      <c r="D84" s="41">
        <f t="shared" si="3"/>
        <v>2559.4611740770438</v>
      </c>
      <c r="E84" s="80">
        <f t="shared" si="4"/>
        <v>5.1405684088411858</v>
      </c>
      <c r="F84" s="57">
        <f t="shared" si="2"/>
        <v>58.986177513464533</v>
      </c>
      <c r="G84" s="41">
        <f t="shared" si="5"/>
        <v>2949.3088756732272</v>
      </c>
    </row>
    <row r="85" spans="1:7" x14ac:dyDescent="0.35">
      <c r="A85">
        <v>51</v>
      </c>
      <c r="B85" s="80">
        <f t="shared" si="7"/>
        <v>4.9071814417280981</v>
      </c>
      <c r="C85" s="44">
        <f t="shared" si="6"/>
        <v>51.189223481540857</v>
      </c>
      <c r="D85" s="41">
        <f t="shared" si="3"/>
        <v>2610.6503975585847</v>
      </c>
      <c r="E85" s="80">
        <f t="shared" si="4"/>
        <v>5.6546252497253047</v>
      </c>
      <c r="F85" s="57">
        <f t="shared" si="2"/>
        <v>58.986177513464526</v>
      </c>
      <c r="G85" s="41">
        <f t="shared" si="5"/>
        <v>3008.2950531866918</v>
      </c>
    </row>
    <row r="86" spans="1:7" x14ac:dyDescent="0.35">
      <c r="A86">
        <v>52</v>
      </c>
      <c r="B86" s="80">
        <f t="shared" si="7"/>
        <v>5.397899585900908</v>
      </c>
      <c r="C86" s="44">
        <f t="shared" si="6"/>
        <v>51.18922348154085</v>
      </c>
      <c r="D86" s="41">
        <f t="shared" si="3"/>
        <v>2661.8396210401256</v>
      </c>
      <c r="E86" s="80">
        <f t="shared" si="4"/>
        <v>6.220087774697836</v>
      </c>
      <c r="F86" s="57">
        <f t="shared" si="2"/>
        <v>58.986177513464526</v>
      </c>
      <c r="G86" s="41">
        <f t="shared" si="5"/>
        <v>3067.2812307001564</v>
      </c>
    </row>
    <row r="87" spans="1:7" x14ac:dyDescent="0.35">
      <c r="A87">
        <v>53</v>
      </c>
      <c r="B87" s="80">
        <f t="shared" si="7"/>
        <v>5.9376895444909996</v>
      </c>
      <c r="C87" s="44">
        <f t="shared" si="6"/>
        <v>51.18922348154085</v>
      </c>
      <c r="D87" s="41">
        <f t="shared" si="3"/>
        <v>2713.0288445216665</v>
      </c>
      <c r="E87" s="80">
        <f t="shared" si="4"/>
        <v>6.8420965521676198</v>
      </c>
      <c r="F87" s="57">
        <f t="shared" si="2"/>
        <v>58.986177513464533</v>
      </c>
      <c r="G87" s="41">
        <f t="shared" si="5"/>
        <v>3126.2674082136209</v>
      </c>
    </row>
    <row r="88" spans="1:7" x14ac:dyDescent="0.35">
      <c r="A88">
        <v>54</v>
      </c>
      <c r="B88" s="80">
        <f t="shared" si="7"/>
        <v>6.5314584989400997</v>
      </c>
      <c r="C88" s="44">
        <f t="shared" si="6"/>
        <v>51.189223481540857</v>
      </c>
      <c r="D88" s="41">
        <f t="shared" si="3"/>
        <v>2764.2180680032075</v>
      </c>
      <c r="E88" s="80">
        <f t="shared" si="4"/>
        <v>7.5263062073843825</v>
      </c>
      <c r="F88" s="57">
        <f t="shared" si="2"/>
        <v>58.986177513464526</v>
      </c>
      <c r="G88" s="41">
        <f t="shared" si="5"/>
        <v>3185.2535857270855</v>
      </c>
    </row>
    <row r="89" spans="1:7" x14ac:dyDescent="0.35">
      <c r="A89">
        <v>55</v>
      </c>
      <c r="B89" s="80">
        <f t="shared" si="7"/>
        <v>7.1846043488341103</v>
      </c>
      <c r="C89" s="44">
        <f t="shared" si="6"/>
        <v>51.18922348154085</v>
      </c>
      <c r="D89" s="41">
        <f t="shared" si="3"/>
        <v>2815.4072914847484</v>
      </c>
      <c r="E89" s="80">
        <f t="shared" si="4"/>
        <v>8.2789368281228217</v>
      </c>
      <c r="F89" s="57">
        <f t="shared" si="2"/>
        <v>58.986177513464519</v>
      </c>
      <c r="G89" s="41">
        <f t="shared" si="5"/>
        <v>3244.23976324055</v>
      </c>
    </row>
    <row r="90" spans="1:7" x14ac:dyDescent="0.35">
      <c r="A90">
        <v>56</v>
      </c>
      <c r="B90" s="80">
        <f t="shared" si="7"/>
        <v>7.9030647837175216</v>
      </c>
      <c r="C90" s="44">
        <f t="shared" si="6"/>
        <v>51.189223481540864</v>
      </c>
      <c r="D90" s="41">
        <f t="shared" si="3"/>
        <v>2866.5965149662893</v>
      </c>
      <c r="E90" s="80">
        <f t="shared" si="4"/>
        <v>9.1068305109351044</v>
      </c>
      <c r="F90" s="57">
        <f t="shared" si="2"/>
        <v>58.98617751346454</v>
      </c>
      <c r="G90" s="41">
        <f t="shared" si="5"/>
        <v>3303.2259407540146</v>
      </c>
    </row>
    <row r="91" spans="1:7" x14ac:dyDescent="0.35">
      <c r="A91">
        <v>57</v>
      </c>
      <c r="B91" s="80">
        <f t="shared" si="7"/>
        <v>8.6933712620892738</v>
      </c>
      <c r="C91" s="44">
        <f t="shared" si="6"/>
        <v>51.18922348154085</v>
      </c>
      <c r="D91" s="41">
        <f t="shared" si="3"/>
        <v>2917.7857384478302</v>
      </c>
      <c r="E91" s="80">
        <f t="shared" si="4"/>
        <v>10.017513562028615</v>
      </c>
      <c r="F91" s="57">
        <f t="shared" si="2"/>
        <v>58.986177513464533</v>
      </c>
      <c r="G91" s="41">
        <f t="shared" si="5"/>
        <v>3362.2121182674791</v>
      </c>
    </row>
    <row r="92" spans="1:7" x14ac:dyDescent="0.35">
      <c r="A92">
        <v>58</v>
      </c>
      <c r="B92" s="80">
        <f t="shared" si="7"/>
        <v>9.5627083882982014</v>
      </c>
      <c r="C92" s="44">
        <f t="shared" si="6"/>
        <v>51.18922348154085</v>
      </c>
      <c r="D92" s="41">
        <f t="shared" si="3"/>
        <v>2968.9749619293711</v>
      </c>
      <c r="E92" s="80">
        <f t="shared" si="4"/>
        <v>11.019264918231478</v>
      </c>
      <c r="F92" s="57">
        <f t="shared" si="2"/>
        <v>58.98617751346454</v>
      </c>
      <c r="G92" s="41">
        <f t="shared" si="5"/>
        <v>3421.1982957809437</v>
      </c>
    </row>
    <row r="93" spans="1:7" x14ac:dyDescent="0.35">
      <c r="A93">
        <v>59</v>
      </c>
      <c r="B93" s="80">
        <f t="shared" si="7"/>
        <v>10.518979227128023</v>
      </c>
      <c r="C93" s="44">
        <f t="shared" si="6"/>
        <v>51.189223481540843</v>
      </c>
      <c r="D93" s="41">
        <f t="shared" si="3"/>
        <v>3020.1641854109121</v>
      </c>
      <c r="E93" s="80">
        <f t="shared" si="4"/>
        <v>12.121191410054626</v>
      </c>
      <c r="F93" s="57">
        <f t="shared" si="2"/>
        <v>58.986177513464519</v>
      </c>
      <c r="G93" s="41">
        <f t="shared" si="5"/>
        <v>3480.1844732944082</v>
      </c>
    </row>
    <row r="94" spans="1:7" x14ac:dyDescent="0.35">
      <c r="A94">
        <v>60</v>
      </c>
      <c r="B94" s="80">
        <f t="shared" si="7"/>
        <v>11.570877149840825</v>
      </c>
      <c r="C94" s="44">
        <f t="shared" si="6"/>
        <v>51.18922348154085</v>
      </c>
      <c r="D94" s="41">
        <f t="shared" si="3"/>
        <v>3071.353408892453</v>
      </c>
      <c r="E94" s="80">
        <f t="shared" si="4"/>
        <v>13.333310551060091</v>
      </c>
      <c r="F94" s="57">
        <f t="shared" si="2"/>
        <v>58.98617751346454</v>
      </c>
      <c r="G94" s="41">
        <f t="shared" si="5"/>
        <v>3539.1706508078728</v>
      </c>
    </row>
    <row r="95" spans="1:7" x14ac:dyDescent="0.35">
      <c r="A95">
        <v>61</v>
      </c>
      <c r="B95" s="80">
        <f t="shared" si="7"/>
        <v>12.727964864824909</v>
      </c>
      <c r="C95" s="44">
        <f t="shared" si="6"/>
        <v>51.189223481540843</v>
      </c>
      <c r="D95" s="41">
        <f t="shared" si="3"/>
        <v>3122.5426323739939</v>
      </c>
      <c r="E95" s="80">
        <f t="shared" si="4"/>
        <v>14.666641606166101</v>
      </c>
      <c r="F95" s="57">
        <f t="shared" si="2"/>
        <v>58.986177513464533</v>
      </c>
      <c r="G95" s="41">
        <f t="shared" si="5"/>
        <v>3598.1568283213373</v>
      </c>
    </row>
    <row r="96" spans="1:7" x14ac:dyDescent="0.35">
      <c r="A96">
        <v>62</v>
      </c>
      <c r="B96" s="80">
        <f t="shared" si="7"/>
        <v>14.0007613513074</v>
      </c>
      <c r="C96" s="44">
        <f t="shared" si="6"/>
        <v>51.189223481540829</v>
      </c>
      <c r="D96" s="41">
        <f t="shared" si="3"/>
        <v>3173.7318558555348</v>
      </c>
      <c r="E96" s="80">
        <f t="shared" si="4"/>
        <v>16.133305766782712</v>
      </c>
      <c r="F96" s="57">
        <f t="shared" si="2"/>
        <v>58.986177513464519</v>
      </c>
      <c r="G96" s="41">
        <f t="shared" si="5"/>
        <v>3657.1430058348019</v>
      </c>
    </row>
    <row r="97" spans="1:7" x14ac:dyDescent="0.35">
      <c r="A97">
        <v>63</v>
      </c>
      <c r="B97" s="80">
        <f t="shared" si="7"/>
        <v>15.400837486438141</v>
      </c>
      <c r="C97" s="44">
        <f t="shared" si="6"/>
        <v>51.189223481540843</v>
      </c>
      <c r="D97" s="41">
        <f t="shared" si="3"/>
        <v>3224.9210793370758</v>
      </c>
      <c r="E97" s="80">
        <f t="shared" si="4"/>
        <v>17.746636343460985</v>
      </c>
      <c r="F97" s="57">
        <f t="shared" si="2"/>
        <v>58.98617751346454</v>
      </c>
      <c r="G97" s="41">
        <f t="shared" si="5"/>
        <v>3716.1291833482665</v>
      </c>
    </row>
    <row r="98" spans="1:7" x14ac:dyDescent="0.35">
      <c r="A98">
        <v>64</v>
      </c>
      <c r="B98" s="80">
        <f t="shared" si="7"/>
        <v>16.940921235081955</v>
      </c>
      <c r="C98" s="44">
        <f t="shared" si="6"/>
        <v>51.189223481540843</v>
      </c>
      <c r="D98" s="41">
        <f t="shared" si="3"/>
        <v>3276.1103028186167</v>
      </c>
      <c r="E98" s="80">
        <f t="shared" si="4"/>
        <v>19.521299977807086</v>
      </c>
      <c r="F98" s="57">
        <f t="shared" si="2"/>
        <v>58.986177513464547</v>
      </c>
      <c r="G98" s="41">
        <f t="shared" si="5"/>
        <v>3775.115360861731</v>
      </c>
    </row>
    <row r="99" spans="1:7" x14ac:dyDescent="0.35">
      <c r="A99">
        <v>65</v>
      </c>
      <c r="B99" s="80">
        <f t="shared" si="7"/>
        <v>18.635013358590154</v>
      </c>
      <c r="C99" s="44">
        <f t="shared" ref="C99:C130" si="8">(($C$13*B99*($C$17*$C$19+$C$18*$C$20))/(1+$C$16)^A99)*(((1+$C$22)/(1+$C$23))^(2*A99))</f>
        <v>51.189223481540843</v>
      </c>
      <c r="D99" s="41">
        <f t="shared" si="3"/>
        <v>3327.2995263001576</v>
      </c>
      <c r="E99" s="80">
        <f t="shared" si="4"/>
        <v>21.473429975587795</v>
      </c>
      <c r="F99" s="57">
        <f t="shared" si="2"/>
        <v>58.986177513464547</v>
      </c>
      <c r="G99" s="41">
        <f t="shared" si="5"/>
        <v>3834.1015383751956</v>
      </c>
    </row>
    <row r="100" spans="1:7" x14ac:dyDescent="0.35">
      <c r="A100">
        <v>66</v>
      </c>
      <c r="B100" s="80">
        <f t="shared" ref="B100:B133" si="9">B99*(1+$C$16)</f>
        <v>20.49851469444917</v>
      </c>
      <c r="C100" s="44">
        <f t="shared" si="8"/>
        <v>51.18922348154085</v>
      </c>
      <c r="D100" s="41">
        <f t="shared" si="3"/>
        <v>3378.4887497816985</v>
      </c>
      <c r="E100" s="80">
        <f t="shared" si="4"/>
        <v>23.620772973146575</v>
      </c>
      <c r="F100" s="57">
        <f t="shared" ref="F100:F133" si="10">(($C$13*E100*($C$17*$C$19+$C$18*$C$20))/(1+$C$16)^A100)*(((1+$C$22)/(1+$C$23))^(2*A100))</f>
        <v>58.986177513464547</v>
      </c>
      <c r="G100" s="41">
        <f t="shared" si="5"/>
        <v>3893.0877158886601</v>
      </c>
    </row>
    <row r="101" spans="1:7" x14ac:dyDescent="0.35">
      <c r="A101">
        <v>67</v>
      </c>
      <c r="B101" s="80">
        <f t="shared" si="9"/>
        <v>22.548366163894091</v>
      </c>
      <c r="C101" s="44">
        <f t="shared" si="8"/>
        <v>51.189223481540843</v>
      </c>
      <c r="D101" s="41">
        <f t="shared" ref="D101:D133" si="11">C101+D100</f>
        <v>3429.6779732632394</v>
      </c>
      <c r="E101" s="80">
        <f t="shared" ref="E101:E133" si="12">E100*(1+$C$16)</f>
        <v>25.982850270461235</v>
      </c>
      <c r="F101" s="57">
        <f t="shared" si="10"/>
        <v>58.986177513464533</v>
      </c>
      <c r="G101" s="41">
        <f t="shared" ref="G101:G133" si="13">F101+G100</f>
        <v>3952.0738934021247</v>
      </c>
    </row>
    <row r="102" spans="1:7" x14ac:dyDescent="0.35">
      <c r="A102">
        <v>68</v>
      </c>
      <c r="B102" s="80">
        <f t="shared" si="9"/>
        <v>24.803202780283502</v>
      </c>
      <c r="C102" s="44">
        <f t="shared" si="8"/>
        <v>51.189223481540857</v>
      </c>
      <c r="D102" s="41">
        <f t="shared" si="11"/>
        <v>3480.8671967447804</v>
      </c>
      <c r="E102" s="80">
        <f t="shared" si="12"/>
        <v>28.581135297507359</v>
      </c>
      <c r="F102" s="57">
        <f t="shared" si="10"/>
        <v>58.98617751346454</v>
      </c>
      <c r="G102" s="41">
        <f t="shared" si="13"/>
        <v>4011.0600709155892</v>
      </c>
    </row>
    <row r="103" spans="1:7" x14ac:dyDescent="0.35">
      <c r="A103">
        <v>69</v>
      </c>
      <c r="B103" s="80">
        <f t="shared" si="9"/>
        <v>27.283523058311854</v>
      </c>
      <c r="C103" s="44">
        <f t="shared" si="8"/>
        <v>51.189223481540857</v>
      </c>
      <c r="D103" s="41">
        <f t="shared" si="11"/>
        <v>3532.0564202263213</v>
      </c>
      <c r="E103" s="80">
        <f t="shared" si="12"/>
        <v>31.439248827258098</v>
      </c>
      <c r="F103" s="57">
        <f t="shared" si="10"/>
        <v>58.98617751346454</v>
      </c>
      <c r="G103" s="41">
        <f t="shared" si="13"/>
        <v>4070.0462484290538</v>
      </c>
    </row>
    <row r="104" spans="1:7" x14ac:dyDescent="0.35">
      <c r="A104">
        <v>70</v>
      </c>
      <c r="B104" s="80">
        <f t="shared" si="9"/>
        <v>30.011875364143041</v>
      </c>
      <c r="C104" s="44">
        <f t="shared" si="8"/>
        <v>51.18922348154085</v>
      </c>
      <c r="D104" s="41">
        <f t="shared" si="11"/>
        <v>3583.2456437078622</v>
      </c>
      <c r="E104" s="80">
        <f t="shared" si="12"/>
        <v>34.58317370998391</v>
      </c>
      <c r="F104" s="57">
        <f t="shared" si="10"/>
        <v>58.986177513464533</v>
      </c>
      <c r="G104" s="41">
        <f t="shared" si="13"/>
        <v>4129.0324259425179</v>
      </c>
    </row>
    <row r="105" spans="1:7" x14ac:dyDescent="0.35">
      <c r="A105">
        <v>71</v>
      </c>
      <c r="B105" s="80">
        <f t="shared" si="9"/>
        <v>33.013062900557351</v>
      </c>
      <c r="C105" s="44">
        <f t="shared" si="8"/>
        <v>51.18922348154085</v>
      </c>
      <c r="D105" s="41">
        <f t="shared" si="11"/>
        <v>3634.4348671894031</v>
      </c>
      <c r="E105" s="80">
        <f t="shared" si="12"/>
        <v>38.041491080982304</v>
      </c>
      <c r="F105" s="57">
        <f t="shared" si="10"/>
        <v>58.986177513464533</v>
      </c>
      <c r="G105" s="41">
        <f t="shared" si="13"/>
        <v>4188.018603455982</v>
      </c>
    </row>
    <row r="106" spans="1:7" x14ac:dyDescent="0.35">
      <c r="A106">
        <v>72</v>
      </c>
      <c r="B106" s="80">
        <f t="shared" si="9"/>
        <v>36.314369190613093</v>
      </c>
      <c r="C106" s="44">
        <f t="shared" si="8"/>
        <v>51.189223481540864</v>
      </c>
      <c r="D106" s="41">
        <f t="shared" si="11"/>
        <v>3685.624090670944</v>
      </c>
      <c r="E106" s="80">
        <f t="shared" si="12"/>
        <v>41.845640189080541</v>
      </c>
      <c r="F106" s="57">
        <f t="shared" si="10"/>
        <v>58.986177513464547</v>
      </c>
      <c r="G106" s="41">
        <f t="shared" si="13"/>
        <v>4247.0047809694461</v>
      </c>
    </row>
    <row r="107" spans="1:7" x14ac:dyDescent="0.35">
      <c r="A107">
        <v>73</v>
      </c>
      <c r="B107" s="80">
        <f t="shared" si="9"/>
        <v>39.945806109674407</v>
      </c>
      <c r="C107" s="44">
        <f t="shared" si="8"/>
        <v>51.189223481540857</v>
      </c>
      <c r="D107" s="41">
        <f t="shared" si="11"/>
        <v>3736.813314152485</v>
      </c>
      <c r="E107" s="80">
        <f t="shared" si="12"/>
        <v>46.030204207988596</v>
      </c>
      <c r="F107" s="57">
        <f t="shared" si="10"/>
        <v>58.98617751346454</v>
      </c>
      <c r="G107" s="41">
        <f t="shared" si="13"/>
        <v>4305.9909584829102</v>
      </c>
    </row>
    <row r="108" spans="1:7" x14ac:dyDescent="0.35">
      <c r="A108">
        <v>74</v>
      </c>
      <c r="B108" s="80">
        <f t="shared" si="9"/>
        <v>43.940386720641854</v>
      </c>
      <c r="C108" s="44">
        <f t="shared" si="8"/>
        <v>51.189223481540878</v>
      </c>
      <c r="D108" s="41">
        <f t="shared" si="11"/>
        <v>3788.0025376340259</v>
      </c>
      <c r="E108" s="80">
        <f t="shared" si="12"/>
        <v>50.63322462878746</v>
      </c>
      <c r="F108" s="57">
        <f t="shared" si="10"/>
        <v>58.986177513464547</v>
      </c>
      <c r="G108" s="41">
        <f t="shared" si="13"/>
        <v>4364.9771359963743</v>
      </c>
    </row>
    <row r="109" spans="1:7" x14ac:dyDescent="0.35">
      <c r="A109">
        <v>75</v>
      </c>
      <c r="B109" s="80">
        <f t="shared" si="9"/>
        <v>48.334425392706045</v>
      </c>
      <c r="C109" s="44">
        <f t="shared" si="8"/>
        <v>51.189223481540871</v>
      </c>
      <c r="D109" s="41">
        <f t="shared" si="11"/>
        <v>3839.1917611155668</v>
      </c>
      <c r="E109" s="80">
        <f t="shared" si="12"/>
        <v>55.696547091666211</v>
      </c>
      <c r="F109" s="57">
        <f t="shared" si="10"/>
        <v>58.986177513464547</v>
      </c>
      <c r="G109" s="41">
        <f t="shared" si="13"/>
        <v>4423.9633135098384</v>
      </c>
    </row>
    <row r="110" spans="1:7" x14ac:dyDescent="0.35">
      <c r="A110">
        <v>76</v>
      </c>
      <c r="B110" s="80">
        <f t="shared" si="9"/>
        <v>53.167867931976652</v>
      </c>
      <c r="C110" s="44">
        <f t="shared" si="8"/>
        <v>51.189223481540871</v>
      </c>
      <c r="D110" s="41">
        <f t="shared" si="11"/>
        <v>3890.3809845971077</v>
      </c>
      <c r="E110" s="80">
        <f t="shared" si="12"/>
        <v>61.266201800832839</v>
      </c>
      <c r="F110" s="57">
        <f t="shared" si="10"/>
        <v>58.986177513464547</v>
      </c>
      <c r="G110" s="41">
        <f t="shared" si="13"/>
        <v>4482.9494910233025</v>
      </c>
    </row>
    <row r="111" spans="1:7" x14ac:dyDescent="0.35">
      <c r="A111">
        <v>77</v>
      </c>
      <c r="B111" s="80">
        <f t="shared" si="9"/>
        <v>58.484654725174323</v>
      </c>
      <c r="C111" s="44">
        <f t="shared" si="8"/>
        <v>51.189223481540878</v>
      </c>
      <c r="D111" s="41">
        <f t="shared" si="11"/>
        <v>3941.5702080786486</v>
      </c>
      <c r="E111" s="80">
        <f t="shared" si="12"/>
        <v>67.392821980916125</v>
      </c>
      <c r="F111" s="57">
        <f t="shared" si="10"/>
        <v>58.98617751346454</v>
      </c>
      <c r="G111" s="41">
        <f t="shared" si="13"/>
        <v>4541.9356685367666</v>
      </c>
    </row>
    <row r="112" spans="1:7" x14ac:dyDescent="0.35">
      <c r="A112">
        <v>78</v>
      </c>
      <c r="B112" s="80">
        <f t="shared" si="9"/>
        <v>64.333120197691755</v>
      </c>
      <c r="C112" s="44">
        <f t="shared" si="8"/>
        <v>51.189223481540864</v>
      </c>
      <c r="D112" s="41">
        <f t="shared" si="11"/>
        <v>3992.7594315601896</v>
      </c>
      <c r="E112" s="80">
        <f t="shared" si="12"/>
        <v>74.13210417900774</v>
      </c>
      <c r="F112" s="57">
        <f t="shared" si="10"/>
        <v>58.986177513464533</v>
      </c>
      <c r="G112" s="41">
        <f t="shared" si="13"/>
        <v>4600.9218460502307</v>
      </c>
    </row>
    <row r="113" spans="1:7" x14ac:dyDescent="0.35">
      <c r="A113">
        <v>79</v>
      </c>
      <c r="B113" s="80">
        <f t="shared" si="9"/>
        <v>70.766432217460931</v>
      </c>
      <c r="C113" s="44">
        <f t="shared" si="8"/>
        <v>51.189223481540871</v>
      </c>
      <c r="D113" s="41">
        <f t="shared" si="11"/>
        <v>4043.9486550417305</v>
      </c>
      <c r="E113" s="80">
        <f t="shared" si="12"/>
        <v>81.545314596908526</v>
      </c>
      <c r="F113" s="57">
        <f t="shared" si="10"/>
        <v>58.98617751346454</v>
      </c>
      <c r="G113" s="41">
        <f t="shared" si="13"/>
        <v>4659.9080235636948</v>
      </c>
    </row>
    <row r="114" spans="1:7" x14ac:dyDescent="0.35">
      <c r="A114">
        <v>80</v>
      </c>
      <c r="B114" s="80">
        <f t="shared" si="9"/>
        <v>77.843075439207027</v>
      </c>
      <c r="C114" s="44">
        <f t="shared" si="8"/>
        <v>51.189223481540864</v>
      </c>
      <c r="D114" s="41">
        <f t="shared" si="11"/>
        <v>4095.1378785232714</v>
      </c>
      <c r="E114" s="80">
        <f t="shared" si="12"/>
        <v>89.699846056599384</v>
      </c>
      <c r="F114" s="57">
        <f t="shared" si="10"/>
        <v>58.986177513464547</v>
      </c>
      <c r="G114" s="41">
        <f t="shared" si="13"/>
        <v>4718.8942010771589</v>
      </c>
    </row>
    <row r="115" spans="1:7" x14ac:dyDescent="0.35">
      <c r="A115">
        <v>81</v>
      </c>
      <c r="B115" s="80">
        <f t="shared" si="9"/>
        <v>85.627382983127731</v>
      </c>
      <c r="C115" s="44">
        <f t="shared" si="8"/>
        <v>51.189223481540871</v>
      </c>
      <c r="D115" s="41">
        <f t="shared" si="11"/>
        <v>4146.3271020048123</v>
      </c>
      <c r="E115" s="80">
        <f t="shared" si="12"/>
        <v>98.669830662259329</v>
      </c>
      <c r="F115" s="57">
        <f t="shared" si="10"/>
        <v>58.986177513464547</v>
      </c>
      <c r="G115" s="41">
        <f t="shared" si="13"/>
        <v>4777.880378590623</v>
      </c>
    </row>
    <row r="116" spans="1:7" x14ac:dyDescent="0.35">
      <c r="A116">
        <v>82</v>
      </c>
      <c r="B116" s="80">
        <f t="shared" si="9"/>
        <v>94.190121281440511</v>
      </c>
      <c r="C116" s="44">
        <f t="shared" si="8"/>
        <v>51.189223481540864</v>
      </c>
      <c r="D116" s="41">
        <f t="shared" si="11"/>
        <v>4197.5163254863528</v>
      </c>
      <c r="E116" s="80">
        <f t="shared" si="12"/>
        <v>108.53681372848527</v>
      </c>
      <c r="F116" s="57">
        <f t="shared" si="10"/>
        <v>58.986177513464554</v>
      </c>
      <c r="G116" s="41">
        <f t="shared" si="13"/>
        <v>4836.8665561040871</v>
      </c>
    </row>
    <row r="117" spans="1:7" x14ac:dyDescent="0.35">
      <c r="A117">
        <v>83</v>
      </c>
      <c r="B117" s="80">
        <f t="shared" si="9"/>
        <v>103.60913340958457</v>
      </c>
      <c r="C117" s="44">
        <f t="shared" si="8"/>
        <v>51.189223481540857</v>
      </c>
      <c r="D117" s="41">
        <f t="shared" si="11"/>
        <v>4248.7055489678933</v>
      </c>
      <c r="E117" s="80">
        <f t="shared" si="12"/>
        <v>119.39049510133381</v>
      </c>
      <c r="F117" s="57">
        <f t="shared" si="10"/>
        <v>58.986177513464547</v>
      </c>
      <c r="G117" s="41">
        <f t="shared" si="13"/>
        <v>4895.8527336175512</v>
      </c>
    </row>
    <row r="118" spans="1:7" x14ac:dyDescent="0.35">
      <c r="A118">
        <v>84</v>
      </c>
      <c r="B118" s="80">
        <f t="shared" si="9"/>
        <v>113.97004675054303</v>
      </c>
      <c r="C118" s="44">
        <f t="shared" si="8"/>
        <v>51.189223481540871</v>
      </c>
      <c r="D118" s="41">
        <f t="shared" si="11"/>
        <v>4299.8947724494337</v>
      </c>
      <c r="E118" s="80">
        <f t="shared" si="12"/>
        <v>131.32954461146721</v>
      </c>
      <c r="F118" s="57">
        <f t="shared" si="10"/>
        <v>58.986177513464561</v>
      </c>
      <c r="G118" s="41">
        <f t="shared" si="13"/>
        <v>4954.8389111310162</v>
      </c>
    </row>
    <row r="119" spans="1:7" x14ac:dyDescent="0.35">
      <c r="A119">
        <v>85</v>
      </c>
      <c r="B119" s="80">
        <f t="shared" si="9"/>
        <v>125.36705142559735</v>
      </c>
      <c r="C119" s="44">
        <f t="shared" si="8"/>
        <v>51.189223481540864</v>
      </c>
      <c r="D119" s="41">
        <f t="shared" si="11"/>
        <v>4351.0839959309742</v>
      </c>
      <c r="E119" s="80">
        <f t="shared" si="12"/>
        <v>144.46249907261395</v>
      </c>
      <c r="F119" s="57">
        <f t="shared" si="10"/>
        <v>58.986177513464561</v>
      </c>
      <c r="G119" s="41">
        <f t="shared" si="13"/>
        <v>5013.8250886444812</v>
      </c>
    </row>
    <row r="120" spans="1:7" x14ac:dyDescent="0.35">
      <c r="A120">
        <v>86</v>
      </c>
      <c r="B120" s="80">
        <f t="shared" si="9"/>
        <v>137.90375656815709</v>
      </c>
      <c r="C120" s="44">
        <f t="shared" si="8"/>
        <v>51.189223481540864</v>
      </c>
      <c r="D120" s="41">
        <f t="shared" si="11"/>
        <v>4402.2732194125147</v>
      </c>
      <c r="E120" s="80">
        <f t="shared" si="12"/>
        <v>158.90874897987536</v>
      </c>
      <c r="F120" s="57">
        <f t="shared" si="10"/>
        <v>58.986177513464561</v>
      </c>
      <c r="G120" s="41">
        <f t="shared" si="13"/>
        <v>5072.8112661579462</v>
      </c>
    </row>
    <row r="121" spans="1:7" x14ac:dyDescent="0.35">
      <c r="A121">
        <v>87</v>
      </c>
      <c r="B121" s="80">
        <f t="shared" si="9"/>
        <v>151.6941322249728</v>
      </c>
      <c r="C121" s="44">
        <f t="shared" si="8"/>
        <v>51.189223481540857</v>
      </c>
      <c r="D121" s="41">
        <f t="shared" si="11"/>
        <v>4453.4624428940551</v>
      </c>
      <c r="E121" s="80">
        <f t="shared" si="12"/>
        <v>174.7996238778629</v>
      </c>
      <c r="F121" s="57">
        <f t="shared" si="10"/>
        <v>58.986177513464554</v>
      </c>
      <c r="G121" s="41">
        <f t="shared" si="13"/>
        <v>5131.7974436714103</v>
      </c>
    </row>
    <row r="122" spans="1:7" x14ac:dyDescent="0.35">
      <c r="A122">
        <v>88</v>
      </c>
      <c r="B122" s="80">
        <f t="shared" si="9"/>
        <v>166.8635454474701</v>
      </c>
      <c r="C122" s="44">
        <f t="shared" si="8"/>
        <v>51.189223481540864</v>
      </c>
      <c r="D122" s="41">
        <f t="shared" si="11"/>
        <v>4504.6516663755956</v>
      </c>
      <c r="E122" s="80">
        <f t="shared" si="12"/>
        <v>192.27958626564921</v>
      </c>
      <c r="F122" s="57">
        <f t="shared" si="10"/>
        <v>58.986177513464568</v>
      </c>
      <c r="G122" s="41">
        <f t="shared" si="13"/>
        <v>5190.7836211848753</v>
      </c>
    </row>
    <row r="123" spans="1:7" x14ac:dyDescent="0.35">
      <c r="A123">
        <v>89</v>
      </c>
      <c r="B123" s="80">
        <f t="shared" si="9"/>
        <v>183.54989999221712</v>
      </c>
      <c r="C123" s="44">
        <f t="shared" si="8"/>
        <v>51.189223481540864</v>
      </c>
      <c r="D123" s="41">
        <f t="shared" si="11"/>
        <v>4555.8408898571361</v>
      </c>
      <c r="E123" s="80">
        <f t="shared" si="12"/>
        <v>211.50754489221416</v>
      </c>
      <c r="F123" s="57">
        <f t="shared" si="10"/>
        <v>58.986177513464554</v>
      </c>
      <c r="G123" s="41">
        <f t="shared" si="13"/>
        <v>5249.7697986983403</v>
      </c>
    </row>
    <row r="124" spans="1:7" x14ac:dyDescent="0.35">
      <c r="A124">
        <v>90</v>
      </c>
      <c r="B124" s="80">
        <f t="shared" si="9"/>
        <v>201.90488999143884</v>
      </c>
      <c r="C124" s="44">
        <f t="shared" si="8"/>
        <v>51.189223481540857</v>
      </c>
      <c r="D124" s="41">
        <f t="shared" si="11"/>
        <v>4607.0301133386765</v>
      </c>
      <c r="E124" s="80">
        <f t="shared" si="12"/>
        <v>232.6582993814356</v>
      </c>
      <c r="F124" s="57">
        <f t="shared" si="10"/>
        <v>58.986177513464561</v>
      </c>
      <c r="G124" s="41">
        <f t="shared" si="13"/>
        <v>5308.7559762118053</v>
      </c>
    </row>
    <row r="125" spans="1:7" x14ac:dyDescent="0.35">
      <c r="A125">
        <v>91</v>
      </c>
      <c r="B125" s="80">
        <f t="shared" si="9"/>
        <v>222.09537899058273</v>
      </c>
      <c r="C125" s="44">
        <f t="shared" si="8"/>
        <v>51.189223481540857</v>
      </c>
      <c r="D125" s="41">
        <f t="shared" si="11"/>
        <v>4658.219336820217</v>
      </c>
      <c r="E125" s="80">
        <f t="shared" si="12"/>
        <v>255.92412931957918</v>
      </c>
      <c r="F125" s="57">
        <f t="shared" si="10"/>
        <v>58.986177513464561</v>
      </c>
      <c r="G125" s="41">
        <f t="shared" si="13"/>
        <v>5367.7421537252703</v>
      </c>
    </row>
    <row r="126" spans="1:7" x14ac:dyDescent="0.35">
      <c r="A126">
        <v>92</v>
      </c>
      <c r="B126" s="80">
        <f t="shared" si="9"/>
        <v>244.30491688964102</v>
      </c>
      <c r="C126" s="44">
        <f t="shared" si="8"/>
        <v>51.189223481540857</v>
      </c>
      <c r="D126" s="41">
        <f t="shared" si="11"/>
        <v>4709.4085603017575</v>
      </c>
      <c r="E126" s="80">
        <f t="shared" si="12"/>
        <v>281.51654225153715</v>
      </c>
      <c r="F126" s="57">
        <f t="shared" si="10"/>
        <v>58.986177513464575</v>
      </c>
      <c r="G126" s="41">
        <f t="shared" si="13"/>
        <v>5426.7283312387353</v>
      </c>
    </row>
    <row r="127" spans="1:7" x14ac:dyDescent="0.35">
      <c r="A127">
        <v>93</v>
      </c>
      <c r="B127" s="80">
        <f t="shared" si="9"/>
        <v>268.73540857860513</v>
      </c>
      <c r="C127" s="44">
        <f t="shared" si="8"/>
        <v>51.189223481540857</v>
      </c>
      <c r="D127" s="41">
        <f t="shared" si="11"/>
        <v>4760.5977837832979</v>
      </c>
      <c r="E127" s="80">
        <f t="shared" si="12"/>
        <v>309.66819647669087</v>
      </c>
      <c r="F127" s="57">
        <f t="shared" si="10"/>
        <v>58.986177513464568</v>
      </c>
      <c r="G127" s="41">
        <f t="shared" si="13"/>
        <v>5485.7145087522003</v>
      </c>
    </row>
    <row r="128" spans="1:7" x14ac:dyDescent="0.35">
      <c r="A128">
        <v>94</v>
      </c>
      <c r="B128" s="80">
        <f t="shared" si="9"/>
        <v>295.60894943646565</v>
      </c>
      <c r="C128" s="44">
        <f t="shared" si="8"/>
        <v>51.18922348154085</v>
      </c>
      <c r="D128" s="41">
        <f t="shared" si="11"/>
        <v>4811.7870072648384</v>
      </c>
      <c r="E128" s="80">
        <f t="shared" si="12"/>
        <v>340.63501612435999</v>
      </c>
      <c r="F128" s="57">
        <f t="shared" si="10"/>
        <v>58.986177513464561</v>
      </c>
      <c r="G128" s="41">
        <f t="shared" si="13"/>
        <v>5544.7006862656654</v>
      </c>
    </row>
    <row r="129" spans="1:7" x14ac:dyDescent="0.35">
      <c r="A129">
        <v>95</v>
      </c>
      <c r="B129" s="80">
        <f t="shared" si="9"/>
        <v>325.16984438011224</v>
      </c>
      <c r="C129" s="44">
        <f t="shared" si="8"/>
        <v>51.189223481540857</v>
      </c>
      <c r="D129" s="41">
        <f t="shared" si="11"/>
        <v>4862.9762307463789</v>
      </c>
      <c r="E129" s="80">
        <f t="shared" si="12"/>
        <v>374.69851773679602</v>
      </c>
      <c r="F129" s="57">
        <f t="shared" si="10"/>
        <v>58.986177513464575</v>
      </c>
      <c r="G129" s="41">
        <f t="shared" si="13"/>
        <v>5603.6868637791304</v>
      </c>
    </row>
    <row r="130" spans="1:7" x14ac:dyDescent="0.35">
      <c r="A130">
        <v>96</v>
      </c>
      <c r="B130" s="80">
        <f t="shared" si="9"/>
        <v>357.6868288181235</v>
      </c>
      <c r="C130" s="44">
        <f t="shared" si="8"/>
        <v>51.189223481540857</v>
      </c>
      <c r="D130" s="41">
        <f t="shared" si="11"/>
        <v>4914.1654542279193</v>
      </c>
      <c r="E130" s="80">
        <f t="shared" si="12"/>
        <v>412.16836951047566</v>
      </c>
      <c r="F130" s="57">
        <f t="shared" si="10"/>
        <v>58.986177513464575</v>
      </c>
      <c r="G130" s="41">
        <f t="shared" si="13"/>
        <v>5662.6730412925954</v>
      </c>
    </row>
    <row r="131" spans="1:7" x14ac:dyDescent="0.35">
      <c r="A131">
        <v>97</v>
      </c>
      <c r="B131" s="80">
        <f t="shared" si="9"/>
        <v>393.45551169993587</v>
      </c>
      <c r="C131" s="44">
        <f t="shared" ref="C131:C133" si="14">(($C$13*B131*($C$17*$C$19+$C$18*$C$20))/(1+$C$16)^A131)*(((1+$C$22)/(1+$C$23))^(2*A131))</f>
        <v>51.189223481540864</v>
      </c>
      <c r="D131" s="41">
        <f t="shared" si="11"/>
        <v>4965.3546777094598</v>
      </c>
      <c r="E131" s="80">
        <f t="shared" si="12"/>
        <v>453.38520646152324</v>
      </c>
      <c r="F131" s="57">
        <f t="shared" si="10"/>
        <v>58.986177513464575</v>
      </c>
      <c r="G131" s="41">
        <f t="shared" si="13"/>
        <v>5721.6592188060604</v>
      </c>
    </row>
    <row r="132" spans="1:7" x14ac:dyDescent="0.35">
      <c r="A132">
        <v>98</v>
      </c>
      <c r="B132" s="80">
        <f t="shared" si="9"/>
        <v>432.80106286992947</v>
      </c>
      <c r="C132" s="44">
        <f t="shared" si="14"/>
        <v>51.189223481540857</v>
      </c>
      <c r="D132" s="41">
        <f t="shared" si="11"/>
        <v>5016.5439011910003</v>
      </c>
      <c r="E132" s="80">
        <f t="shared" si="12"/>
        <v>498.72372710767559</v>
      </c>
      <c r="F132" s="57">
        <f t="shared" si="10"/>
        <v>58.986177513464568</v>
      </c>
      <c r="G132" s="41">
        <f t="shared" si="13"/>
        <v>5780.6453963195254</v>
      </c>
    </row>
    <row r="133" spans="1:7" x14ac:dyDescent="0.35">
      <c r="A133">
        <v>99</v>
      </c>
      <c r="B133" s="80">
        <f t="shared" si="9"/>
        <v>476.08116915692244</v>
      </c>
      <c r="C133" s="44">
        <f t="shared" si="14"/>
        <v>51.189223481540843</v>
      </c>
      <c r="D133" s="41">
        <f t="shared" si="11"/>
        <v>5067.7331246725407</v>
      </c>
      <c r="E133" s="80">
        <f t="shared" si="12"/>
        <v>548.59609981844324</v>
      </c>
      <c r="F133" s="57">
        <f t="shared" si="10"/>
        <v>58.986177513464575</v>
      </c>
      <c r="G133" s="41">
        <f t="shared" si="13"/>
        <v>5839.6315738329904</v>
      </c>
    </row>
  </sheetData>
  <mergeCells count="2">
    <mergeCell ref="B33:D33"/>
    <mergeCell ref="E33:G3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47114-976F-4A22-BD0E-486C24F98239}">
  <sheetPr>
    <tabColor theme="8" tint="0.79998168889431442"/>
  </sheetPr>
  <dimension ref="A1:T399"/>
  <sheetViews>
    <sheetView zoomScale="110" zoomScaleNormal="110" workbookViewId="0">
      <selection activeCell="A13" sqref="A13"/>
    </sheetView>
  </sheetViews>
  <sheetFormatPr defaultRowHeight="14.5" x14ac:dyDescent="0.35"/>
  <cols>
    <col min="1" max="1" width="5" customWidth="1"/>
    <col min="2" max="4" width="13.1796875" customWidth="1"/>
    <col min="5" max="5" width="3.7265625" customWidth="1"/>
    <col min="6" max="7" width="10.81640625" customWidth="1"/>
  </cols>
  <sheetData>
    <row r="1" spans="1:20" ht="21" x14ac:dyDescent="0.5">
      <c r="A1" s="37" t="s">
        <v>95</v>
      </c>
    </row>
    <row r="2" spans="1:20" x14ac:dyDescent="0.35">
      <c r="A2" t="s">
        <v>345</v>
      </c>
    </row>
    <row r="3" spans="1:20" x14ac:dyDescent="0.35">
      <c r="B3" t="s">
        <v>39</v>
      </c>
    </row>
    <row r="8" spans="1:20" x14ac:dyDescent="0.35">
      <c r="B8" t="s">
        <v>40</v>
      </c>
    </row>
    <row r="10" spans="1:20" x14ac:dyDescent="0.35">
      <c r="B10" t="s">
        <v>37</v>
      </c>
    </row>
    <row r="11" spans="1:20" x14ac:dyDescent="0.35">
      <c r="B11" t="s">
        <v>41</v>
      </c>
    </row>
    <row r="12" spans="1:20" x14ac:dyDescent="0.35">
      <c r="B12" t="s">
        <v>38</v>
      </c>
    </row>
    <row r="15" spans="1:20" x14ac:dyDescent="0.35">
      <c r="B15" s="124" t="s">
        <v>606</v>
      </c>
      <c r="C15" s="125"/>
      <c r="D15" s="125"/>
      <c r="E15" s="125"/>
    </row>
    <row r="16" spans="1:20" ht="18.5" x14ac:dyDescent="0.45">
      <c r="B16" s="26" t="s">
        <v>55</v>
      </c>
      <c r="C16" s="26"/>
      <c r="D16" s="26"/>
      <c r="E16" s="26"/>
      <c r="F16" s="26"/>
      <c r="I16" s="26" t="s">
        <v>56</v>
      </c>
      <c r="J16" s="26"/>
      <c r="K16" s="26"/>
      <c r="L16" s="26"/>
      <c r="M16" s="26"/>
      <c r="P16" s="26" t="s">
        <v>94</v>
      </c>
      <c r="Q16" s="26"/>
      <c r="R16" s="26"/>
      <c r="S16" s="26"/>
      <c r="T16" s="26"/>
    </row>
    <row r="17" spans="1:12" x14ac:dyDescent="0.35">
      <c r="B17" s="135">
        <f>Inputs!A24</f>
        <v>0.2</v>
      </c>
      <c r="C17" t="s">
        <v>355</v>
      </c>
      <c r="I17" s="136">
        <f>Inputs!F24</f>
        <v>100</v>
      </c>
      <c r="J17" t="s">
        <v>353</v>
      </c>
    </row>
    <row r="18" spans="1:12" x14ac:dyDescent="0.35">
      <c r="B18" s="135">
        <f>Inputs!A25</f>
        <v>1</v>
      </c>
      <c r="C18" t="s">
        <v>354</v>
      </c>
      <c r="I18" s="137">
        <f>Inputs!F25</f>
        <v>0.03</v>
      </c>
      <c r="J18" t="s">
        <v>59</v>
      </c>
    </row>
    <row r="30" spans="1:12" x14ac:dyDescent="0.35">
      <c r="B30" t="s">
        <v>328</v>
      </c>
      <c r="C30" s="27" t="s">
        <v>329</v>
      </c>
      <c r="D30" t="s">
        <v>330</v>
      </c>
      <c r="G30" s="12"/>
      <c r="H30" s="12"/>
      <c r="I30" s="12"/>
      <c r="J30" s="12"/>
      <c r="K30" s="12"/>
      <c r="L30" s="12"/>
    </row>
    <row r="31" spans="1:12" x14ac:dyDescent="0.35">
      <c r="A31" s="20" t="s">
        <v>347</v>
      </c>
      <c r="B31" s="48">
        <f>SQRT(SUMSQ(B35:B399)/COUNT(B35:B399))</f>
        <v>0.19999999999999907</v>
      </c>
      <c r="C31" s="48">
        <f>SQRT(SUMSQ(C35:C399)/COUNT(C35:C399))</f>
        <v>0.34887183353932227</v>
      </c>
      <c r="D31" s="48">
        <f>SQRT(SUMSQ(D35:D399)/COUNT(D35:D399))</f>
        <v>0.50037493462445748</v>
      </c>
      <c r="G31" s="55">
        <f>(1/365)*G399</f>
        <v>0.25037507520043006</v>
      </c>
      <c r="H31" s="12" t="s">
        <v>346</v>
      </c>
      <c r="I31" s="12"/>
      <c r="J31" s="12"/>
      <c r="K31" s="12"/>
      <c r="L31" s="12"/>
    </row>
    <row r="32" spans="1:12" x14ac:dyDescent="0.35">
      <c r="G32" s="12"/>
      <c r="H32" s="12"/>
      <c r="I32" s="12"/>
      <c r="J32" s="12"/>
      <c r="K32" s="12"/>
      <c r="L32" s="12"/>
    </row>
    <row r="34" spans="1:7" x14ac:dyDescent="0.35">
      <c r="A34" s="56" t="s">
        <v>93</v>
      </c>
      <c r="B34" s="49" t="s">
        <v>57</v>
      </c>
      <c r="C34" s="49" t="s">
        <v>58</v>
      </c>
      <c r="D34" s="49" t="s">
        <v>60</v>
      </c>
      <c r="F34" s="49" t="s">
        <v>61</v>
      </c>
      <c r="G34" s="49" t="s">
        <v>62</v>
      </c>
    </row>
    <row r="35" spans="1:7" x14ac:dyDescent="0.35">
      <c r="A35" s="38">
        <v>1</v>
      </c>
      <c r="B35" s="24">
        <f>IF(A35&lt;(365.01*$B$18),$B$17,0)</f>
        <v>0.2</v>
      </c>
      <c r="C35" s="25">
        <f>(1-(1/(1+EXP(-$I$18*((A35)-$I$17)))))*(1-$B$17)</f>
        <v>0.76096022160096011</v>
      </c>
      <c r="D35" s="24">
        <f>SUM(B35:C35)</f>
        <v>0.96096022160096006</v>
      </c>
      <c r="F35">
        <f>D35^2</f>
        <v>0.92344454749936622</v>
      </c>
      <c r="G35">
        <f>F35</f>
        <v>0.92344454749936622</v>
      </c>
    </row>
    <row r="36" spans="1:7" x14ac:dyDescent="0.35">
      <c r="A36" s="38">
        <v>2</v>
      </c>
      <c r="B36" s="24">
        <f t="shared" ref="B36:B99" si="0">IF(A36&lt;(365.01*$B$18),$B$17,0)</f>
        <v>0.2</v>
      </c>
      <c r="C36" s="25">
        <f t="shared" ref="C36:C99" si="1">(1-(1/(1+EXP(-$I$18*((A36)-$I$17)))))*(1-$B$17)</f>
        <v>0.75983098144778682</v>
      </c>
      <c r="D36" s="24">
        <f t="shared" ref="D36:D99" si="2">SUM(B36:C36)</f>
        <v>0.95983098144778678</v>
      </c>
      <c r="F36">
        <f t="shared" ref="F36:F99" si="3">D36^2</f>
        <v>0.92127551294702159</v>
      </c>
      <c r="G36">
        <f>F36+G35</f>
        <v>1.8447200604463878</v>
      </c>
    </row>
    <row r="37" spans="1:7" x14ac:dyDescent="0.35">
      <c r="A37" s="38">
        <v>3</v>
      </c>
      <c r="B37" s="24">
        <f t="shared" si="0"/>
        <v>0.2</v>
      </c>
      <c r="C37" s="25">
        <f t="shared" si="1"/>
        <v>0.75867085162713221</v>
      </c>
      <c r="D37" s="24">
        <f t="shared" si="2"/>
        <v>0.95867085162713228</v>
      </c>
      <c r="F37">
        <f t="shared" si="3"/>
        <v>0.91904980175949103</v>
      </c>
      <c r="G37">
        <f t="shared" ref="G37:G100" si="4">F37+G36</f>
        <v>2.7637698622058791</v>
      </c>
    </row>
    <row r="38" spans="1:7" x14ac:dyDescent="0.35">
      <c r="A38" s="38">
        <v>4</v>
      </c>
      <c r="B38" s="24">
        <f t="shared" si="0"/>
        <v>0.2</v>
      </c>
      <c r="C38" s="25">
        <f t="shared" si="1"/>
        <v>0.75747909088154908</v>
      </c>
      <c r="D38" s="24">
        <f t="shared" si="2"/>
        <v>0.95747909088154914</v>
      </c>
      <c r="F38">
        <f t="shared" si="3"/>
        <v>0.91676620947535781</v>
      </c>
      <c r="G38">
        <f t="shared" si="4"/>
        <v>3.680536071681237</v>
      </c>
    </row>
    <row r="39" spans="1:7" x14ac:dyDescent="0.35">
      <c r="A39" s="38">
        <v>5</v>
      </c>
      <c r="B39" s="24">
        <f t="shared" si="0"/>
        <v>0.2</v>
      </c>
      <c r="C39" s="25">
        <f t="shared" si="1"/>
        <v>0.75625494622724743</v>
      </c>
      <c r="D39" s="24">
        <f t="shared" si="2"/>
        <v>0.95625494622724738</v>
      </c>
      <c r="F39">
        <f t="shared" si="3"/>
        <v>0.91442352218407574</v>
      </c>
      <c r="G39">
        <f t="shared" si="4"/>
        <v>4.5949595938653127</v>
      </c>
    </row>
    <row r="40" spans="1:7" x14ac:dyDescent="0.35">
      <c r="A40" s="38">
        <v>6</v>
      </c>
      <c r="B40" s="24">
        <f t="shared" si="0"/>
        <v>0.2</v>
      </c>
      <c r="C40" s="25">
        <f t="shared" si="1"/>
        <v>0.75499765314146616</v>
      </c>
      <c r="D40" s="24">
        <f t="shared" si="2"/>
        <v>0.95499765314146612</v>
      </c>
      <c r="F40">
        <f t="shared" si="3"/>
        <v>0.91202051750570801</v>
      </c>
      <c r="G40">
        <f t="shared" si="4"/>
        <v>5.5069801113710204</v>
      </c>
    </row>
    <row r="41" spans="1:7" x14ac:dyDescent="0.35">
      <c r="A41" s="38">
        <v>7</v>
      </c>
      <c r="B41" s="24">
        <f t="shared" si="0"/>
        <v>0.2</v>
      </c>
      <c r="C41" s="25">
        <f t="shared" si="1"/>
        <v>0.75370643577891128</v>
      </c>
      <c r="D41" s="24">
        <f t="shared" si="2"/>
        <v>0.95370643577891134</v>
      </c>
      <c r="F41">
        <f t="shared" si="3"/>
        <v>0.90955596564611474</v>
      </c>
      <c r="G41">
        <f t="shared" si="4"/>
        <v>6.4165360770171347</v>
      </c>
    </row>
    <row r="42" spans="1:7" x14ac:dyDescent="0.35">
      <c r="A42" s="38">
        <v>8</v>
      </c>
      <c r="B42" s="24">
        <f t="shared" si="0"/>
        <v>0.2</v>
      </c>
      <c r="C42" s="25">
        <f t="shared" si="1"/>
        <v>0.75238050721879879</v>
      </c>
      <c r="D42" s="24">
        <f t="shared" si="2"/>
        <v>0.95238050721879874</v>
      </c>
      <c r="F42">
        <f t="shared" si="3"/>
        <v>0.90702863053033633</v>
      </c>
      <c r="G42">
        <f t="shared" si="4"/>
        <v>7.3235647075474706</v>
      </c>
    </row>
    <row r="43" spans="1:7" x14ac:dyDescent="0.35">
      <c r="A43" s="38">
        <v>9</v>
      </c>
      <c r="B43" s="24">
        <f t="shared" si="0"/>
        <v>0.2</v>
      </c>
      <c r="C43" s="25">
        <f t="shared" si="1"/>
        <v>0.75101906974407362</v>
      </c>
      <c r="D43" s="24">
        <f t="shared" si="2"/>
        <v>0.95101906974407369</v>
      </c>
      <c r="F43">
        <f t="shared" si="3"/>
        <v>0.90443727101688332</v>
      </c>
      <c r="G43">
        <f t="shared" si="4"/>
        <v>8.2280019785643539</v>
      </c>
    </row>
    <row r="44" spans="1:7" x14ac:dyDescent="0.35">
      <c r="A44" s="38">
        <v>10</v>
      </c>
      <c r="B44" s="24">
        <f t="shared" si="0"/>
        <v>0.2</v>
      </c>
      <c r="C44" s="25">
        <f t="shared" si="1"/>
        <v>0.74962131515440289</v>
      </c>
      <c r="D44" s="24">
        <f t="shared" si="2"/>
        <v>0.94962131515440285</v>
      </c>
      <c r="F44">
        <f t="shared" si="3"/>
        <v>0.90178064219557774</v>
      </c>
      <c r="G44">
        <f t="shared" si="4"/>
        <v>9.1297826207599311</v>
      </c>
    </row>
    <row r="45" spans="1:7" x14ac:dyDescent="0.35">
      <c r="A45" s="38">
        <v>11</v>
      </c>
      <c r="B45" s="24">
        <f t="shared" si="0"/>
        <v>0.2</v>
      </c>
      <c r="C45" s="25">
        <f t="shared" si="1"/>
        <v>0.74818642511457156</v>
      </c>
      <c r="D45" s="24">
        <f t="shared" si="2"/>
        <v>0.94818642511457152</v>
      </c>
      <c r="F45">
        <f t="shared" si="3"/>
        <v>0.89905749677155089</v>
      </c>
      <c r="G45">
        <f t="shared" si="4"/>
        <v>10.028840117531482</v>
      </c>
    </row>
    <row r="46" spans="1:7" x14ac:dyDescent="0.35">
      <c r="A46" s="38">
        <v>12</v>
      </c>
      <c r="B46" s="24">
        <f t="shared" si="0"/>
        <v>0.2</v>
      </c>
      <c r="C46" s="25">
        <f t="shared" si="1"/>
        <v>0.74671357153992757</v>
      </c>
      <c r="D46" s="24">
        <f t="shared" si="2"/>
        <v>0.94671357153992752</v>
      </c>
      <c r="F46">
        <f t="shared" si="3"/>
        <v>0.89626658653788549</v>
      </c>
      <c r="G46">
        <f t="shared" si="4"/>
        <v>10.925106704069368</v>
      </c>
    </row>
    <row r="47" spans="1:7" x14ac:dyDescent="0.35">
      <c r="A47" s="38">
        <v>13</v>
      </c>
      <c r="B47" s="24">
        <f t="shared" si="0"/>
        <v>0.2</v>
      </c>
      <c r="C47" s="25">
        <f t="shared" si="1"/>
        <v>0.74520191702053917</v>
      </c>
      <c r="D47" s="24">
        <f t="shared" si="2"/>
        <v>0.94520191702053924</v>
      </c>
      <c r="F47">
        <f t="shared" si="3"/>
        <v>0.89340666393930235</v>
      </c>
      <c r="G47">
        <f t="shared" si="4"/>
        <v>11.81851336800867</v>
      </c>
    </row>
    <row r="48" spans="1:7" x14ac:dyDescent="0.35">
      <c r="A48" s="38">
        <v>14</v>
      </c>
      <c r="B48" s="24">
        <f t="shared" si="0"/>
        <v>0.2</v>
      </c>
      <c r="C48" s="25">
        <f t="shared" si="1"/>
        <v>0.74365061528574639</v>
      </c>
      <c r="D48" s="24">
        <f t="shared" si="2"/>
        <v>0.94365061528574645</v>
      </c>
      <c r="F48">
        <f t="shared" si="3"/>
        <v>0.89047648372916788</v>
      </c>
      <c r="G48">
        <f t="shared" si="4"/>
        <v>12.708989851737838</v>
      </c>
    </row>
    <row r="49" spans="1:7" x14ac:dyDescent="0.35">
      <c r="A49" s="38">
        <v>15</v>
      </c>
      <c r="B49" s="24">
        <f t="shared" si="0"/>
        <v>0.2</v>
      </c>
      <c r="C49" s="25">
        <f t="shared" si="1"/>
        <v>0.7420588117107858</v>
      </c>
      <c r="D49" s="24">
        <f t="shared" si="2"/>
        <v>0.94205881171078576</v>
      </c>
      <c r="F49">
        <f t="shared" si="3"/>
        <v>0.88747480472193774</v>
      </c>
      <c r="G49">
        <f t="shared" si="4"/>
        <v>13.596464656459776</v>
      </c>
    </row>
    <row r="50" spans="1:7" x14ac:dyDescent="0.35">
      <c r="A50" s="38">
        <v>16</v>
      </c>
      <c r="B50" s="24">
        <f t="shared" si="0"/>
        <v>0.2</v>
      </c>
      <c r="C50" s="25">
        <f t="shared" si="1"/>
        <v>0.74042564386717757</v>
      </c>
      <c r="D50" s="24">
        <f t="shared" si="2"/>
        <v>0.94042564386717764</v>
      </c>
      <c r="F50">
        <f t="shared" si="3"/>
        <v>0.88440039164299566</v>
      </c>
      <c r="G50">
        <f t="shared" si="4"/>
        <v>14.480865048102771</v>
      </c>
    </row>
    <row r="51" spans="1:7" x14ac:dyDescent="0.35">
      <c r="A51" s="38">
        <v>17</v>
      </c>
      <c r="B51" s="24">
        <f t="shared" si="0"/>
        <v>0.2</v>
      </c>
      <c r="C51" s="25">
        <f t="shared" si="1"/>
        <v>0.73875024211855034</v>
      </c>
      <c r="D51" s="24">
        <f t="shared" si="2"/>
        <v>0.93875024211855029</v>
      </c>
      <c r="F51">
        <f t="shared" si="3"/>
        <v>0.88125201707763678</v>
      </c>
      <c r="G51">
        <f t="shared" si="4"/>
        <v>15.362117065180408</v>
      </c>
    </row>
    <row r="52" spans="1:7" x14ac:dyDescent="0.35">
      <c r="A52" s="38">
        <v>18</v>
      </c>
      <c r="B52" s="24">
        <f t="shared" si="0"/>
        <v>0.2</v>
      </c>
      <c r="C52" s="25">
        <f t="shared" si="1"/>
        <v>0.73703173026357183</v>
      </c>
      <c r="D52" s="24">
        <f t="shared" si="2"/>
        <v>0.93703173026357178</v>
      </c>
      <c r="F52">
        <f t="shared" si="3"/>
        <v>0.87802846352074315</v>
      </c>
      <c r="G52">
        <f t="shared" si="4"/>
        <v>16.240145528701152</v>
      </c>
    </row>
    <row r="53" spans="1:7" x14ac:dyDescent="0.35">
      <c r="A53" s="38">
        <v>19</v>
      </c>
      <c r="B53" s="24">
        <f t="shared" si="0"/>
        <v>0.2</v>
      </c>
      <c r="C53" s="25">
        <f t="shared" si="1"/>
        <v>0.7352692262276278</v>
      </c>
      <c r="D53" s="24">
        <f t="shared" si="2"/>
        <v>0.93526922622762787</v>
      </c>
      <c r="F53">
        <f t="shared" si="3"/>
        <v>0.87472852552842573</v>
      </c>
      <c r="G53">
        <f t="shared" si="4"/>
        <v>17.114874054229578</v>
      </c>
    </row>
    <row r="54" spans="1:7" x14ac:dyDescent="0.35">
      <c r="A54" s="38">
        <v>20</v>
      </c>
      <c r="B54" s="24">
        <f t="shared" si="0"/>
        <v>0.2</v>
      </c>
      <c r="C54" s="25">
        <f t="shared" si="1"/>
        <v>0.73346184280486215</v>
      </c>
      <c r="D54" s="24">
        <f t="shared" si="2"/>
        <v>0.93346184280486222</v>
      </c>
      <c r="F54">
        <f t="shared" si="3"/>
        <v>0.8713510119726493</v>
      </c>
      <c r="G54">
        <f t="shared" si="4"/>
        <v>17.986225066202227</v>
      </c>
    </row>
    <row r="55" spans="1:7" x14ac:dyDescent="0.35">
      <c r="A55" s="38">
        <v>21</v>
      </c>
      <c r="B55" s="24">
        <f t="shared" si="0"/>
        <v>0.2</v>
      </c>
      <c r="C55" s="25">
        <f t="shared" si="1"/>
        <v>0.73160868845215488</v>
      </c>
      <c r="D55" s="24">
        <f t="shared" si="2"/>
        <v>0.93160868845215483</v>
      </c>
      <c r="F55">
        <f t="shared" si="3"/>
        <v>0.86789474839954406</v>
      </c>
      <c r="G55">
        <f t="shared" si="4"/>
        <v>18.85411981460177</v>
      </c>
    </row>
    <row r="56" spans="1:7" x14ac:dyDescent="0.35">
      <c r="A56" s="38">
        <v>22</v>
      </c>
      <c r="B56" s="24">
        <f t="shared" si="0"/>
        <v>0.2</v>
      </c>
      <c r="C56" s="25">
        <f t="shared" si="1"/>
        <v>0.72970886813655911</v>
      </c>
      <c r="D56" s="24">
        <f t="shared" si="2"/>
        <v>0.92970886813655906</v>
      </c>
      <c r="F56">
        <f t="shared" si="3"/>
        <v>0.86435857949176176</v>
      </c>
      <c r="G56">
        <f t="shared" si="4"/>
        <v>19.71847839409353</v>
      </c>
    </row>
    <row r="57" spans="1:7" x14ac:dyDescent="0.35">
      <c r="A57" s="38">
        <v>23</v>
      </c>
      <c r="B57" s="24">
        <f t="shared" si="0"/>
        <v>0.2</v>
      </c>
      <c r="C57" s="25">
        <f t="shared" si="1"/>
        <v>0.72776148423766418</v>
      </c>
      <c r="D57" s="24">
        <f t="shared" si="2"/>
        <v>0.92776148423766425</v>
      </c>
      <c r="F57">
        <f t="shared" si="3"/>
        <v>0.86074137163487374</v>
      </c>
      <c r="G57">
        <f t="shared" si="4"/>
        <v>20.579219765728404</v>
      </c>
    </row>
    <row r="58" spans="1:7" x14ac:dyDescent="0.35">
      <c r="A58" s="38">
        <v>24</v>
      </c>
      <c r="B58" s="24">
        <f t="shared" si="0"/>
        <v>0.2</v>
      </c>
      <c r="C58" s="25">
        <f t="shared" si="1"/>
        <v>0.72576563750627443</v>
      </c>
      <c r="D58" s="24">
        <f t="shared" si="2"/>
        <v>0.92576563750627439</v>
      </c>
      <c r="F58">
        <f t="shared" si="3"/>
        <v>0.85704201558739868</v>
      </c>
      <c r="G58">
        <f t="shared" si="4"/>
        <v>21.436261781315803</v>
      </c>
    </row>
    <row r="59" spans="1:7" x14ac:dyDescent="0.35">
      <c r="A59" s="38">
        <v>25</v>
      </c>
      <c r="B59" s="24">
        <f t="shared" si="0"/>
        <v>0.2</v>
      </c>
      <c r="C59" s="25">
        <f t="shared" si="1"/>
        <v>0.72372042808071246</v>
      </c>
      <c r="D59" s="24">
        <f t="shared" si="2"/>
        <v>0.92372042808071253</v>
      </c>
      <c r="F59">
        <f t="shared" si="3"/>
        <v>0.85325942925361487</v>
      </c>
      <c r="G59">
        <f t="shared" si="4"/>
        <v>22.289521210569418</v>
      </c>
    </row>
    <row r="60" spans="1:7" x14ac:dyDescent="0.35">
      <c r="A60" s="38">
        <v>26</v>
      </c>
      <c r="B60" s="24">
        <f t="shared" si="0"/>
        <v>0.2</v>
      </c>
      <c r="C60" s="25">
        <f t="shared" si="1"/>
        <v>0.72162495656195691</v>
      </c>
      <c r="D60" s="24">
        <f t="shared" si="2"/>
        <v>0.92162495656195698</v>
      </c>
      <c r="F60">
        <f t="shared" si="3"/>
        <v>0.84939256055782908</v>
      </c>
      <c r="G60">
        <f t="shared" si="4"/>
        <v>23.138913771127246</v>
      </c>
    </row>
    <row r="61" spans="1:7" x14ac:dyDescent="0.35">
      <c r="A61" s="38">
        <v>27</v>
      </c>
      <c r="B61" s="24">
        <f t="shared" si="0"/>
        <v>0.2</v>
      </c>
      <c r="C61" s="25">
        <f t="shared" si="1"/>
        <v>0.71947832514871457</v>
      </c>
      <c r="D61" s="24">
        <f t="shared" si="2"/>
        <v>0.91947832514871464</v>
      </c>
      <c r="F61">
        <f t="shared" si="3"/>
        <v>0.84544039041828545</v>
      </c>
      <c r="G61">
        <f t="shared" si="4"/>
        <v>23.984354161545532</v>
      </c>
    </row>
    <row r="62" spans="1:7" x14ac:dyDescent="0.35">
      <c r="A62" s="38">
        <v>28</v>
      </c>
      <c r="B62" s="24">
        <f t="shared" si="0"/>
        <v>0.2</v>
      </c>
      <c r="C62" s="25">
        <f t="shared" si="1"/>
        <v>0.7172796388334004</v>
      </c>
      <c r="D62" s="24">
        <f t="shared" si="2"/>
        <v>0.91727963883340036</v>
      </c>
      <c r="F62">
        <f t="shared" si="3"/>
        <v>0.84140193581833345</v>
      </c>
      <c r="G62">
        <f t="shared" si="4"/>
        <v>24.825756097363865</v>
      </c>
    </row>
    <row r="63" spans="1:7" x14ac:dyDescent="0.35">
      <c r="A63" s="38">
        <v>29</v>
      </c>
      <c r="B63" s="24">
        <f t="shared" si="0"/>
        <v>0.2</v>
      </c>
      <c r="C63" s="25">
        <f t="shared" si="1"/>
        <v>0.71502800665985955</v>
      </c>
      <c r="D63" s="24">
        <f t="shared" si="2"/>
        <v>0.91502800665985951</v>
      </c>
      <c r="F63">
        <f t="shared" si="3"/>
        <v>0.83727625297191588</v>
      </c>
      <c r="G63">
        <f t="shared" si="4"/>
        <v>25.663032350335779</v>
      </c>
    </row>
    <row r="64" spans="1:7" x14ac:dyDescent="0.35">
      <c r="A64" s="38">
        <v>30</v>
      </c>
      <c r="B64" s="24">
        <f t="shared" si="0"/>
        <v>0.2</v>
      </c>
      <c r="C64" s="25">
        <f t="shared" si="1"/>
        <v>0.71272254304350968</v>
      </c>
      <c r="D64" s="24">
        <f t="shared" si="2"/>
        <v>0.91272254304350975</v>
      </c>
      <c r="F64">
        <f t="shared" si="3"/>
        <v>0.83306244057981149</v>
      </c>
      <c r="G64">
        <f t="shared" si="4"/>
        <v>26.496094790915592</v>
      </c>
    </row>
    <row r="65" spans="1:7" x14ac:dyDescent="0.35">
      <c r="A65" s="38">
        <v>31</v>
      </c>
      <c r="B65" s="24">
        <f t="shared" si="0"/>
        <v>0.2</v>
      </c>
      <c r="C65" s="25">
        <f t="shared" si="1"/>
        <v>0.71036236915440787</v>
      </c>
      <c r="D65" s="24">
        <f t="shared" si="2"/>
        <v>0.91036236915440782</v>
      </c>
      <c r="F65">
        <f t="shared" si="3"/>
        <v>0.82875964317242634</v>
      </c>
      <c r="G65">
        <f t="shared" si="4"/>
        <v>27.324854434088017</v>
      </c>
    </row>
    <row r="66" spans="1:7" x14ac:dyDescent="0.35">
      <c r="A66" s="38">
        <v>32</v>
      </c>
      <c r="B66" s="24">
        <f t="shared" si="0"/>
        <v>0.2</v>
      </c>
      <c r="C66" s="25">
        <f t="shared" si="1"/>
        <v>0.70794661436356021</v>
      </c>
      <c r="D66" s="24">
        <f t="shared" si="2"/>
        <v>0.90794661436356017</v>
      </c>
      <c r="F66">
        <f t="shared" si="3"/>
        <v>0.82436705453425141</v>
      </c>
      <c r="G66">
        <f t="shared" si="4"/>
        <v>28.149221488622267</v>
      </c>
    </row>
    <row r="67" spans="1:7" x14ac:dyDescent="0.35">
      <c r="A67" s="38">
        <v>33</v>
      </c>
      <c r="B67" s="24">
        <f t="shared" si="0"/>
        <v>0.2</v>
      </c>
      <c r="C67" s="25">
        <f t="shared" si="1"/>
        <v>0.70547441775258435</v>
      </c>
      <c r="D67" s="24">
        <f t="shared" si="2"/>
        <v>0.90547441775258442</v>
      </c>
      <c r="F67">
        <f t="shared" si="3"/>
        <v>0.8198839212043818</v>
      </c>
      <c r="G67">
        <f t="shared" si="4"/>
        <v>28.96910540982665</v>
      </c>
    </row>
    <row r="68" spans="1:7" x14ac:dyDescent="0.35">
      <c r="A68" s="38">
        <v>34</v>
      </c>
      <c r="B68" s="24">
        <f t="shared" si="0"/>
        <v>0.2</v>
      </c>
      <c r="C68" s="25">
        <f t="shared" si="1"/>
        <v>0.70294492968661049</v>
      </c>
      <c r="D68" s="24">
        <f t="shared" si="2"/>
        <v>0.90294492968661055</v>
      </c>
      <c r="F68">
        <f t="shared" si="3"/>
        <v>0.81530954604675809</v>
      </c>
      <c r="G68">
        <f t="shared" si="4"/>
        <v>29.784414955873409</v>
      </c>
    </row>
    <row r="69" spans="1:7" x14ac:dyDescent="0.35">
      <c r="A69" s="38">
        <v>35</v>
      </c>
      <c r="B69" s="24">
        <f t="shared" si="0"/>
        <v>0.2</v>
      </c>
      <c r="C69" s="25">
        <f t="shared" si="1"/>
        <v>0.70035731345006691</v>
      </c>
      <c r="D69" s="24">
        <f t="shared" si="2"/>
        <v>0.90035731345006687</v>
      </c>
      <c r="F69">
        <f t="shared" si="3"/>
        <v>0.81064329188302198</v>
      </c>
      <c r="G69">
        <f t="shared" si="4"/>
        <v>30.59505824775643</v>
      </c>
    </row>
    <row r="70" spans="1:7" x14ac:dyDescent="0.35">
      <c r="A70" s="38">
        <v>36</v>
      </c>
      <c r="B70" s="24">
        <f t="shared" si="0"/>
        <v>0.2</v>
      </c>
      <c r="C70" s="25">
        <f t="shared" si="1"/>
        <v>0.69771074694473501</v>
      </c>
      <c r="D70" s="24">
        <f t="shared" si="2"/>
        <v>0.89771074694473496</v>
      </c>
      <c r="F70">
        <f t="shared" si="3"/>
        <v>0.805884585180074</v>
      </c>
      <c r="G70">
        <f t="shared" si="4"/>
        <v>31.400942832936504</v>
      </c>
    </row>
    <row r="71" spans="1:7" x14ac:dyDescent="0.35">
      <c r="A71" s="38">
        <v>37</v>
      </c>
      <c r="B71" s="24">
        <f t="shared" si="0"/>
        <v>0.2</v>
      </c>
      <c r="C71" s="25">
        <f t="shared" si="1"/>
        <v>0.69500442444918142</v>
      </c>
      <c r="D71" s="24">
        <f t="shared" si="2"/>
        <v>0.89500442444918149</v>
      </c>
      <c r="F71">
        <f t="shared" si="3"/>
        <v>0.80103291978361058</v>
      </c>
      <c r="G71">
        <f t="shared" si="4"/>
        <v>32.201975752720116</v>
      </c>
    </row>
    <row r="72" spans="1:7" x14ac:dyDescent="0.35">
      <c r="A72" s="38">
        <v>38</v>
      </c>
      <c r="B72" s="24">
        <f t="shared" si="0"/>
        <v>0.2</v>
      </c>
      <c r="C72" s="25">
        <f t="shared" si="1"/>
        <v>0.69223755843837753</v>
      </c>
      <c r="D72" s="24">
        <f t="shared" si="2"/>
        <v>0.89223755843837749</v>
      </c>
      <c r="F72">
        <f t="shared" si="3"/>
        <v>0.79608786068807713</v>
      </c>
      <c r="G72">
        <f t="shared" si="4"/>
        <v>32.998063613408192</v>
      </c>
    </row>
    <row r="73" spans="1:7" x14ac:dyDescent="0.35">
      <c r="A73" s="38">
        <v>39</v>
      </c>
      <c r="B73" s="24">
        <f t="shared" si="0"/>
        <v>0.2</v>
      </c>
      <c r="C73" s="25">
        <f t="shared" si="1"/>
        <v>0.68940938146200481</v>
      </c>
      <c r="D73" s="24">
        <f t="shared" si="2"/>
        <v>0.88940938146200477</v>
      </c>
      <c r="F73">
        <f t="shared" si="3"/>
        <v>0.79104904783262586</v>
      </c>
      <c r="G73">
        <f t="shared" si="4"/>
        <v>33.789112661240814</v>
      </c>
    </row>
    <row r="74" spans="1:7" x14ac:dyDescent="0.35">
      <c r="A74" s="38">
        <v>40</v>
      </c>
      <c r="B74" s="24">
        <f t="shared" si="0"/>
        <v>0.2</v>
      </c>
      <c r="C74" s="25">
        <f t="shared" si="1"/>
        <v>0.68651914807960979</v>
      </c>
      <c r="D74" s="24">
        <f t="shared" si="2"/>
        <v>0.88651914807960974</v>
      </c>
      <c r="F74">
        <f t="shared" si="3"/>
        <v>0.78591619991179706</v>
      </c>
      <c r="G74">
        <f t="shared" si="4"/>
        <v>34.57502886115261</v>
      </c>
    </row>
    <row r="75" spans="1:7" x14ac:dyDescent="0.35">
      <c r="A75" s="38">
        <v>41</v>
      </c>
      <c r="B75" s="24">
        <f t="shared" si="0"/>
        <v>0.2</v>
      </c>
      <c r="C75" s="25">
        <f t="shared" si="1"/>
        <v>0.68356613685042777</v>
      </c>
      <c r="D75" s="24">
        <f t="shared" si="2"/>
        <v>0.88356613685042773</v>
      </c>
      <c r="F75">
        <f t="shared" si="3"/>
        <v>0.78068911818878883</v>
      </c>
      <c r="G75">
        <f t="shared" si="4"/>
        <v>35.355717979341399</v>
      </c>
    </row>
    <row r="76" spans="1:7" x14ac:dyDescent="0.35">
      <c r="A76" s="38">
        <v>42</v>
      </c>
      <c r="B76" s="24">
        <f t="shared" si="0"/>
        <v>0.2</v>
      </c>
      <c r="C76" s="25">
        <f t="shared" si="1"/>
        <v>0.68054965237532505</v>
      </c>
      <c r="D76" s="24">
        <f t="shared" si="2"/>
        <v>0.88054965237532512</v>
      </c>
      <c r="F76">
        <f t="shared" si="3"/>
        <v>0.77536769029830588</v>
      </c>
      <c r="G76">
        <f t="shared" si="4"/>
        <v>36.131085669639702</v>
      </c>
    </row>
    <row r="77" spans="1:7" x14ac:dyDescent="0.35">
      <c r="A77" s="38">
        <v>43</v>
      </c>
      <c r="B77" s="24">
        <f t="shared" si="0"/>
        <v>0.2</v>
      </c>
      <c r="C77" s="25">
        <f t="shared" si="1"/>
        <v>0.67746902738793113</v>
      </c>
      <c r="D77" s="24">
        <f t="shared" si="2"/>
        <v>0.87746902738793109</v>
      </c>
      <c r="F77">
        <f t="shared" si="3"/>
        <v>0.76995189402512176</v>
      </c>
      <c r="G77">
        <f t="shared" si="4"/>
        <v>36.901037563664822</v>
      </c>
    </row>
    <row r="78" spans="1:7" x14ac:dyDescent="0.35">
      <c r="A78" s="38">
        <v>44</v>
      </c>
      <c r="B78" s="24">
        <f t="shared" si="0"/>
        <v>0.2</v>
      </c>
      <c r="C78" s="25">
        <f t="shared" si="1"/>
        <v>0.67432362489163788</v>
      </c>
      <c r="D78" s="24">
        <f t="shared" si="2"/>
        <v>0.87432362489163795</v>
      </c>
      <c r="F78">
        <f t="shared" si="3"/>
        <v>0.76444180104365367</v>
      </c>
      <c r="G78">
        <f t="shared" si="4"/>
        <v>37.665479364708474</v>
      </c>
    </row>
    <row r="79" spans="1:7" x14ac:dyDescent="0.35">
      <c r="A79" s="38">
        <v>45</v>
      </c>
      <c r="B79" s="24">
        <f t="shared" si="0"/>
        <v>0.2</v>
      </c>
      <c r="C79" s="25">
        <f t="shared" si="1"/>
        <v>0.67111284033873186</v>
      </c>
      <c r="D79" s="24">
        <f t="shared" si="2"/>
        <v>0.87111284033873182</v>
      </c>
      <c r="F79">
        <f t="shared" si="3"/>
        <v>0.75883758060301287</v>
      </c>
      <c r="G79">
        <f t="shared" si="4"/>
        <v>38.424316945311489</v>
      </c>
    </row>
    <row r="80" spans="1:7" x14ac:dyDescent="0.35">
      <c r="A80" s="38">
        <v>46</v>
      </c>
      <c r="B80" s="24">
        <f t="shared" si="0"/>
        <v>0.2</v>
      </c>
      <c r="C80" s="25">
        <f t="shared" si="1"/>
        <v>0.66783610384750836</v>
      </c>
      <c r="D80" s="24">
        <f t="shared" si="2"/>
        <v>0.86783610384750842</v>
      </c>
      <c r="F80">
        <f t="shared" si="3"/>
        <v>0.75313950314122347</v>
      </c>
      <c r="G80">
        <f t="shared" si="4"/>
        <v>39.177456448452709</v>
      </c>
    </row>
    <row r="81" spans="1:7" x14ac:dyDescent="0.35">
      <c r="A81" s="38">
        <v>47</v>
      </c>
      <c r="B81" s="24">
        <f t="shared" si="0"/>
        <v>0.2</v>
      </c>
      <c r="C81" s="25">
        <f t="shared" si="1"/>
        <v>0.66449288245278515</v>
      </c>
      <c r="D81" s="24">
        <f t="shared" si="2"/>
        <v>0.86449288245278511</v>
      </c>
      <c r="F81">
        <f t="shared" si="3"/>
        <v>0.74734794381152492</v>
      </c>
      <c r="G81">
        <f t="shared" si="4"/>
        <v>39.924804392264235</v>
      </c>
    </row>
    <row r="82" spans="1:7" x14ac:dyDescent="0.35">
      <c r="A82" s="38">
        <v>48</v>
      </c>
      <c r="B82" s="24">
        <f t="shared" si="0"/>
        <v>0.2</v>
      </c>
      <c r="C82" s="25">
        <f t="shared" si="1"/>
        <v>0.66108268238479606</v>
      </c>
      <c r="D82" s="24">
        <f t="shared" si="2"/>
        <v>0.86108268238479613</v>
      </c>
      <c r="F82">
        <f t="shared" si="3"/>
        <v>0.74146338590299565</v>
      </c>
      <c r="G82">
        <f t="shared" si="4"/>
        <v>40.666267778167231</v>
      </c>
    </row>
    <row r="83" spans="1:7" x14ac:dyDescent="0.35">
      <c r="A83" s="38">
        <v>49</v>
      </c>
      <c r="B83" s="24">
        <f t="shared" si="0"/>
        <v>0.2</v>
      </c>
      <c r="C83" s="25">
        <f t="shared" si="1"/>
        <v>0.65760505137100278</v>
      </c>
      <c r="D83" s="24">
        <f t="shared" si="2"/>
        <v>0.85760505137100274</v>
      </c>
      <c r="F83">
        <f t="shared" si="3"/>
        <v>0.73548642413706022</v>
      </c>
      <c r="G83">
        <f t="shared" si="4"/>
        <v>41.401754202304289</v>
      </c>
    </row>
    <row r="84" spans="1:7" x14ac:dyDescent="0.35">
      <c r="A84" s="38">
        <v>50</v>
      </c>
      <c r="B84" s="24">
        <f t="shared" si="0"/>
        <v>0.2</v>
      </c>
      <c r="C84" s="25">
        <f t="shared" si="1"/>
        <v>0.65405958095491501</v>
      </c>
      <c r="D84" s="24">
        <f t="shared" si="2"/>
        <v>0.85405958095491497</v>
      </c>
      <c r="F84">
        <f t="shared" si="3"/>
        <v>0.72941776782088497</v>
      </c>
      <c r="G84">
        <f t="shared" si="4"/>
        <v>42.131171970125173</v>
      </c>
    </row>
    <row r="85" spans="1:7" x14ac:dyDescent="0.35">
      <c r="A85" s="38">
        <v>51</v>
      </c>
      <c r="B85" s="24">
        <f t="shared" si="0"/>
        <v>0.2</v>
      </c>
      <c r="C85" s="25">
        <f t="shared" si="1"/>
        <v>0.65044590882556297</v>
      </c>
      <c r="D85" s="24">
        <f t="shared" si="2"/>
        <v>0.85044590882556292</v>
      </c>
      <c r="F85">
        <f t="shared" si="3"/>
        <v>0.72325824383813764</v>
      </c>
      <c r="G85">
        <f t="shared" si="4"/>
        <v>42.854430213963312</v>
      </c>
    </row>
    <row r="86" spans="1:7" x14ac:dyDescent="0.35">
      <c r="A86" s="38">
        <v>52</v>
      </c>
      <c r="B86" s="24">
        <f t="shared" si="0"/>
        <v>0.2</v>
      </c>
      <c r="C86" s="25">
        <f t="shared" si="1"/>
        <v>0.64676372115082603</v>
      </c>
      <c r="D86" s="24">
        <f t="shared" si="2"/>
        <v>0.8467637211508261</v>
      </c>
      <c r="F86">
        <f t="shared" si="3"/>
        <v>0.71700879945719398</v>
      </c>
      <c r="G86">
        <f t="shared" si="4"/>
        <v>43.571439013420509</v>
      </c>
    </row>
    <row r="87" spans="1:7" x14ac:dyDescent="0.35">
      <c r="A87" s="38">
        <v>53</v>
      </c>
      <c r="B87" s="24">
        <f t="shared" si="0"/>
        <v>0.2</v>
      </c>
      <c r="C87" s="25">
        <f t="shared" si="1"/>
        <v>0.64301275490737675</v>
      </c>
      <c r="D87" s="24">
        <f t="shared" si="2"/>
        <v>0.8430127549073767</v>
      </c>
      <c r="F87">
        <f t="shared" si="3"/>
        <v>0.71067050493652484</v>
      </c>
      <c r="G87">
        <f t="shared" si="4"/>
        <v>44.282109518357032</v>
      </c>
    </row>
    <row r="88" spans="1:7" x14ac:dyDescent="0.35">
      <c r="A88" s="38">
        <v>54</v>
      </c>
      <c r="B88" s="24">
        <f t="shared" si="0"/>
        <v>0.2</v>
      </c>
      <c r="C88" s="25">
        <f t="shared" si="1"/>
        <v>0.63919280019957658</v>
      </c>
      <c r="D88" s="24">
        <f t="shared" si="2"/>
        <v>0.83919280019957654</v>
      </c>
      <c r="F88">
        <f t="shared" si="3"/>
        <v>0.70424455590680635</v>
      </c>
      <c r="G88">
        <f t="shared" si="4"/>
        <v>44.986354074263836</v>
      </c>
    </row>
    <row r="89" spans="1:7" x14ac:dyDescent="0.35">
      <c r="A89" s="38">
        <v>55</v>
      </c>
      <c r="B89" s="24">
        <f t="shared" si="0"/>
        <v>0.2</v>
      </c>
      <c r="C89" s="25">
        <f t="shared" si="1"/>
        <v>0.63530370255924218</v>
      </c>
      <c r="D89" s="24">
        <f t="shared" si="2"/>
        <v>0.83530370255924224</v>
      </c>
      <c r="F89">
        <f t="shared" si="3"/>
        <v>0.69773227550917905</v>
      </c>
      <c r="G89">
        <f t="shared" si="4"/>
        <v>45.684086349773018</v>
      </c>
    </row>
    <row r="90" spans="1:7" x14ac:dyDescent="0.35">
      <c r="A90" s="38">
        <v>56</v>
      </c>
      <c r="B90" s="24">
        <f t="shared" si="0"/>
        <v>0.2</v>
      </c>
      <c r="C90" s="25">
        <f t="shared" si="1"/>
        <v>0.63134536521780227</v>
      </c>
      <c r="D90" s="24">
        <f t="shared" si="2"/>
        <v>0.83134536521780222</v>
      </c>
      <c r="F90">
        <f t="shared" si="3"/>
        <v>0.69113511626912094</v>
      </c>
      <c r="G90">
        <f t="shared" si="4"/>
        <v>46.375221466042142</v>
      </c>
    </row>
    <row r="91" spans="1:7" x14ac:dyDescent="0.35">
      <c r="A91" s="38">
        <v>57</v>
      </c>
      <c r="B91" s="24">
        <f t="shared" si="0"/>
        <v>0.2</v>
      </c>
      <c r="C91" s="25">
        <f t="shared" si="1"/>
        <v>0.62731775134198831</v>
      </c>
      <c r="D91" s="24">
        <f t="shared" si="2"/>
        <v>0.82731775134198826</v>
      </c>
      <c r="F91">
        <f t="shared" si="3"/>
        <v>0.6844546616855639</v>
      </c>
      <c r="G91">
        <f t="shared" si="4"/>
        <v>47.059676127727705</v>
      </c>
    </row>
    <row r="92" spans="1:7" x14ac:dyDescent="0.35">
      <c r="A92" s="38">
        <v>58</v>
      </c>
      <c r="B92" s="24">
        <f t="shared" si="0"/>
        <v>0.2</v>
      </c>
      <c r="C92" s="25">
        <f t="shared" si="1"/>
        <v>0.62322088622384975</v>
      </c>
      <c r="D92" s="24">
        <f t="shared" si="2"/>
        <v>0.8232208862238497</v>
      </c>
      <c r="F92">
        <f t="shared" si="3"/>
        <v>0.67769262751518045</v>
      </c>
      <c r="G92">
        <f t="shared" si="4"/>
        <v>47.737368755242883</v>
      </c>
    </row>
    <row r="93" spans="1:7" x14ac:dyDescent="0.35">
      <c r="A93" s="38">
        <v>59</v>
      </c>
      <c r="B93" s="24">
        <f t="shared" si="0"/>
        <v>0.2</v>
      </c>
      <c r="C93" s="25">
        <f t="shared" si="1"/>
        <v>0.61905485941556304</v>
      </c>
      <c r="D93" s="24">
        <f t="shared" si="2"/>
        <v>0.81905485941556311</v>
      </c>
      <c r="F93">
        <f t="shared" si="3"/>
        <v>0.67085086273224781</v>
      </c>
      <c r="G93">
        <f t="shared" si="4"/>
        <v>48.408219617975128</v>
      </c>
    </row>
    <row r="94" spans="1:7" x14ac:dyDescent="0.35">
      <c r="A94" s="38">
        <v>60</v>
      </c>
      <c r="B94" s="24">
        <f t="shared" si="0"/>
        <v>0.2</v>
      </c>
      <c r="C94" s="25">
        <f t="shared" si="1"/>
        <v>0.61481982679921421</v>
      </c>
      <c r="D94" s="24">
        <f t="shared" si="2"/>
        <v>0.81481982679921416</v>
      </c>
      <c r="F94">
        <f t="shared" si="3"/>
        <v>0.66393135014510141</v>
      </c>
      <c r="G94">
        <f t="shared" si="4"/>
        <v>49.072150968120226</v>
      </c>
    </row>
    <row r="95" spans="1:7" x14ac:dyDescent="0.35">
      <c r="A95" s="38">
        <v>61</v>
      </c>
      <c r="B95" s="24">
        <f t="shared" si="0"/>
        <v>0.2</v>
      </c>
      <c r="C95" s="25">
        <f t="shared" si="1"/>
        <v>0.61051601258148436</v>
      </c>
      <c r="D95" s="24">
        <f t="shared" si="2"/>
        <v>0.81051601258148431</v>
      </c>
      <c r="F95">
        <f t="shared" si="3"/>
        <v>0.65693620665098884</v>
      </c>
      <c r="G95">
        <f t="shared" si="4"/>
        <v>49.729087174771216</v>
      </c>
    </row>
    <row r="96" spans="1:7" x14ac:dyDescent="0.35">
      <c r="A96" s="38">
        <v>62</v>
      </c>
      <c r="B96" s="24">
        <f t="shared" si="0"/>
        <v>0.2</v>
      </c>
      <c r="C96" s="25">
        <f t="shared" si="1"/>
        <v>0.60614371120296395</v>
      </c>
      <c r="D96" s="24">
        <f t="shared" si="2"/>
        <v>0.80614371120296391</v>
      </c>
      <c r="F96">
        <f t="shared" si="3"/>
        <v>0.64986768311208765</v>
      </c>
      <c r="G96">
        <f t="shared" si="4"/>
        <v>50.378954857883301</v>
      </c>
    </row>
    <row r="97" spans="1:7" x14ac:dyDescent="0.35">
      <c r="A97" s="38">
        <v>63</v>
      </c>
      <c r="B97" s="24">
        <f t="shared" si="0"/>
        <v>0.2</v>
      </c>
      <c r="C97" s="25">
        <f t="shared" si="1"/>
        <v>0.60170328915165616</v>
      </c>
      <c r="D97" s="24">
        <f t="shared" si="2"/>
        <v>0.80170328915165623</v>
      </c>
      <c r="F97">
        <f t="shared" si="3"/>
        <v>0.64272816383658415</v>
      </c>
      <c r="G97">
        <f t="shared" si="4"/>
        <v>51.021683021719888</v>
      </c>
    </row>
    <row r="98" spans="1:7" x14ac:dyDescent="0.35">
      <c r="A98" s="38">
        <v>64</v>
      </c>
      <c r="B98" s="24">
        <f t="shared" si="0"/>
        <v>0.2</v>
      </c>
      <c r="C98" s="25">
        <f t="shared" si="1"/>
        <v>0.59719518667012983</v>
      </c>
      <c r="D98" s="24">
        <f t="shared" si="2"/>
        <v>0.7971951866701299</v>
      </c>
      <c r="F98">
        <f t="shared" si="3"/>
        <v>0.63552016565002323</v>
      </c>
      <c r="G98">
        <f t="shared" si="4"/>
        <v>51.657203187369909</v>
      </c>
    </row>
    <row r="99" spans="1:7" x14ac:dyDescent="0.35">
      <c r="A99" s="38">
        <v>65</v>
      </c>
      <c r="B99" s="24">
        <f t="shared" si="0"/>
        <v>0.2</v>
      </c>
      <c r="C99" s="25">
        <f t="shared" si="1"/>
        <v>0.59261991934572322</v>
      </c>
      <c r="D99" s="24">
        <f t="shared" si="2"/>
        <v>0.79261991934572329</v>
      </c>
      <c r="F99">
        <f t="shared" si="3"/>
        <v>0.62824633654362094</v>
      </c>
      <c r="G99">
        <f t="shared" si="4"/>
        <v>52.285449523913528</v>
      </c>
    </row>
    <row r="100" spans="1:7" x14ac:dyDescent="0.35">
      <c r="A100" s="38">
        <v>66</v>
      </c>
      <c r="B100" s="24">
        <f t="shared" ref="B100:B163" si="5">IF(A100&lt;(365.01*$B$18),$B$17,0)</f>
        <v>0.2</v>
      </c>
      <c r="C100" s="25">
        <f t="shared" ref="C100:C163" si="6">(1-(1/(1+EXP(-$I$18*((A100)-$I$17)))))*(1-$B$17)</f>
        <v>0.58797807957321513</v>
      </c>
      <c r="D100" s="24">
        <f t="shared" ref="D100:D163" si="7">SUM(B100:C100)</f>
        <v>0.7879780795732152</v>
      </c>
      <c r="F100">
        <f t="shared" ref="F100:F163" si="8">D100^2</f>
        <v>0.6209094538878922</v>
      </c>
      <c r="G100">
        <f t="shared" si="4"/>
        <v>52.906358977801418</v>
      </c>
    </row>
    <row r="101" spans="1:7" x14ac:dyDescent="0.35">
      <c r="A101" s="38">
        <v>67</v>
      </c>
      <c r="B101" s="24">
        <f t="shared" si="5"/>
        <v>0.2</v>
      </c>
      <c r="C101" s="25">
        <f t="shared" si="6"/>
        <v>0.58327033787944527</v>
      </c>
      <c r="D101" s="24">
        <f t="shared" si="7"/>
        <v>0.78327033787944522</v>
      </c>
      <c r="F101">
        <f t="shared" si="8"/>
        <v>0.61351242220178026</v>
      </c>
      <c r="G101">
        <f t="shared" ref="G101:G134" si="9">F101+G100</f>
        <v>53.519871400003197</v>
      </c>
    </row>
    <row r="102" spans="1:7" x14ac:dyDescent="0.35">
      <c r="A102" s="38">
        <v>68</v>
      </c>
      <c r="B102" s="24">
        <f t="shared" si="5"/>
        <v>0.2</v>
      </c>
      <c r="C102" s="25">
        <f t="shared" si="6"/>
        <v>0.57849744409951187</v>
      </c>
      <c r="D102" s="24">
        <f t="shared" si="7"/>
        <v>0.77849744409951183</v>
      </c>
      <c r="F102">
        <f t="shared" si="8"/>
        <v>0.60605827046947258</v>
      </c>
      <c r="G102">
        <f t="shared" si="9"/>
        <v>54.125929670472672</v>
      </c>
    </row>
    <row r="103" spans="1:7" x14ac:dyDescent="0.35">
      <c r="A103" s="38">
        <v>69</v>
      </c>
      <c r="B103" s="24">
        <f t="shared" si="5"/>
        <v>0.2</v>
      </c>
      <c r="C103" s="25">
        <f t="shared" si="6"/>
        <v>0.57366022839437802</v>
      </c>
      <c r="D103" s="24">
        <f t="shared" si="7"/>
        <v>0.77366022839437809</v>
      </c>
      <c r="F103">
        <f t="shared" si="8"/>
        <v>0.5985501489992413</v>
      </c>
      <c r="G103">
        <f t="shared" si="9"/>
        <v>54.724479819471917</v>
      </c>
    </row>
    <row r="104" spans="1:7" x14ac:dyDescent="0.35">
      <c r="A104" s="38">
        <v>70</v>
      </c>
      <c r="B104" s="24">
        <f t="shared" si="5"/>
        <v>0.2</v>
      </c>
      <c r="C104" s="25">
        <f t="shared" si="6"/>
        <v>0.56875960210000309</v>
      </c>
      <c r="D104" s="24">
        <f t="shared" si="7"/>
        <v>0.76875960210000316</v>
      </c>
      <c r="F104">
        <f t="shared" si="8"/>
        <v>0.59099132582095515</v>
      </c>
      <c r="G104">
        <f t="shared" si="9"/>
        <v>55.315471145292875</v>
      </c>
    </row>
    <row r="105" spans="1:7" x14ac:dyDescent="0.35">
      <c r="A105" s="38">
        <v>71</v>
      </c>
      <c r="B105" s="24">
        <f t="shared" si="5"/>
        <v>0.2</v>
      </c>
      <c r="C105" s="25">
        <f t="shared" si="6"/>
        <v>0.56379655839847287</v>
      </c>
      <c r="D105" s="24">
        <f t="shared" si="7"/>
        <v>0.76379655839847294</v>
      </c>
      <c r="F105">
        <f t="shared" si="8"/>
        <v>0.58338518262135186</v>
      </c>
      <c r="G105">
        <f t="shared" si="9"/>
        <v>55.898856327914224</v>
      </c>
    </row>
    <row r="106" spans="1:7" x14ac:dyDescent="0.35">
      <c r="A106" s="38">
        <v>72</v>
      </c>
      <c r="B106" s="24">
        <f t="shared" si="5"/>
        <v>0.2</v>
      </c>
      <c r="C106" s="25">
        <f t="shared" si="6"/>
        <v>0.55877217280203106</v>
      </c>
      <c r="D106" s="24">
        <f t="shared" si="7"/>
        <v>0.75877217280203113</v>
      </c>
      <c r="F106">
        <f t="shared" si="8"/>
        <v>0.57573521021871543</v>
      </c>
      <c r="G106">
        <f t="shared" si="9"/>
        <v>56.474591538132941</v>
      </c>
    </row>
    <row r="107" spans="1:7" x14ac:dyDescent="0.35">
      <c r="A107" s="38">
        <v>73</v>
      </c>
      <c r="B107" s="24">
        <f t="shared" si="5"/>
        <v>0.2</v>
      </c>
      <c r="C107" s="25">
        <f t="shared" si="6"/>
        <v>0.55368760344143053</v>
      </c>
      <c r="D107" s="24">
        <f t="shared" si="7"/>
        <v>0.7536876034414306</v>
      </c>
      <c r="F107">
        <f t="shared" si="8"/>
        <v>0.56804500358128718</v>
      </c>
      <c r="G107">
        <f t="shared" si="9"/>
        <v>57.042636541714231</v>
      </c>
    </row>
    <row r="108" spans="1:7" x14ac:dyDescent="0.35">
      <c r="A108" s="38">
        <v>74</v>
      </c>
      <c r="B108" s="24">
        <f t="shared" si="5"/>
        <v>0.2</v>
      </c>
      <c r="C108" s="25">
        <f t="shared" si="6"/>
        <v>0.5485440911506031</v>
      </c>
      <c r="D108" s="24">
        <f t="shared" si="7"/>
        <v>0.74854409115060316</v>
      </c>
      <c r="F108">
        <f t="shared" si="8"/>
        <v>0.56031825639648247</v>
      </c>
      <c r="G108">
        <f t="shared" si="9"/>
        <v>57.602954798110716</v>
      </c>
    </row>
    <row r="109" spans="1:7" x14ac:dyDescent="0.35">
      <c r="A109" s="38">
        <v>75</v>
      </c>
      <c r="B109" s="24">
        <f t="shared" si="5"/>
        <v>0.2</v>
      </c>
      <c r="C109" s="25">
        <f t="shared" si="6"/>
        <v>0.5433429593403144</v>
      </c>
      <c r="D109" s="24">
        <f t="shared" si="7"/>
        <v>0.74334295934031447</v>
      </c>
      <c r="F109">
        <f t="shared" si="8"/>
        <v>0.55255875520081643</v>
      </c>
      <c r="G109">
        <f t="shared" si="9"/>
        <v>58.155513553311529</v>
      </c>
    </row>
    <row r="110" spans="1:7" x14ac:dyDescent="0.35">
      <c r="A110" s="38">
        <v>76</v>
      </c>
      <c r="B110" s="24">
        <f t="shared" si="5"/>
        <v>0.2</v>
      </c>
      <c r="C110" s="25">
        <f t="shared" si="6"/>
        <v>0.53808561365420837</v>
      </c>
      <c r="D110" s="24">
        <f t="shared" si="7"/>
        <v>0.73808561365420844</v>
      </c>
      <c r="F110">
        <f t="shared" si="8"/>
        <v>0.54477037308330944</v>
      </c>
      <c r="G110">
        <f t="shared" si="9"/>
        <v>58.700283926394839</v>
      </c>
    </row>
    <row r="111" spans="1:7" x14ac:dyDescent="0.35">
      <c r="A111" s="38">
        <v>77</v>
      </c>
      <c r="B111" s="24">
        <f t="shared" si="5"/>
        <v>0.2</v>
      </c>
      <c r="C111" s="25">
        <f t="shared" si="6"/>
        <v>0.53277354140145616</v>
      </c>
      <c r="D111" s="24">
        <f t="shared" si="7"/>
        <v>0.73277354140145623</v>
      </c>
      <c r="F111">
        <f t="shared" si="8"/>
        <v>0.5369570629780317</v>
      </c>
      <c r="G111">
        <f t="shared" si="9"/>
        <v>59.237240989372872</v>
      </c>
    </row>
    <row r="112" spans="1:7" x14ac:dyDescent="0.35">
      <c r="A112" s="38">
        <v>78</v>
      </c>
      <c r="B112" s="24">
        <f t="shared" si="5"/>
        <v>0.2</v>
      </c>
      <c r="C112" s="25">
        <f t="shared" si="6"/>
        <v>0.52740831076110839</v>
      </c>
      <c r="D112" s="24">
        <f t="shared" si="7"/>
        <v>0.72740831076110846</v>
      </c>
      <c r="F112">
        <f t="shared" si="8"/>
        <v>0.52912285056432928</v>
      </c>
      <c r="G112">
        <f t="shared" si="9"/>
        <v>59.766363839937199</v>
      </c>
    </row>
    <row r="113" spans="1:7" x14ac:dyDescent="0.35">
      <c r="A113" s="38">
        <v>79</v>
      </c>
      <c r="B113" s="24">
        <f t="shared" si="5"/>
        <v>0.2</v>
      </c>
      <c r="C113" s="25">
        <f t="shared" si="6"/>
        <v>0.52199156975419558</v>
      </c>
      <c r="D113" s="24">
        <f t="shared" si="7"/>
        <v>0.72199156975419565</v>
      </c>
      <c r="F113">
        <f t="shared" si="8"/>
        <v>0.5212718267961276</v>
      </c>
      <c r="G113">
        <f t="shared" si="9"/>
        <v>60.28763566673333</v>
      </c>
    </row>
    <row r="114" spans="1:7" x14ac:dyDescent="0.35">
      <c r="A114" s="38">
        <v>80</v>
      </c>
      <c r="B114" s="24">
        <f t="shared" si="5"/>
        <v>0.2</v>
      </c>
      <c r="C114" s="25">
        <f t="shared" si="6"/>
        <v>0.51652504498063634</v>
      </c>
      <c r="D114" s="24">
        <f t="shared" si="7"/>
        <v>0.71652504498063641</v>
      </c>
      <c r="F114">
        <f t="shared" si="8"/>
        <v>0.51340814008450297</v>
      </c>
      <c r="G114">
        <f t="shared" si="9"/>
        <v>60.80104380681783</v>
      </c>
    </row>
    <row r="115" spans="1:7" x14ac:dyDescent="0.35">
      <c r="A115" s="38">
        <v>81</v>
      </c>
      <c r="B115" s="24">
        <f t="shared" si="5"/>
        <v>0.2</v>
      </c>
      <c r="C115" s="25">
        <f t="shared" si="6"/>
        <v>0.51101054011907354</v>
      </c>
      <c r="D115" s="24">
        <f t="shared" si="7"/>
        <v>0.71101054011907361</v>
      </c>
      <c r="F115">
        <f t="shared" si="8"/>
        <v>0.50553598816041678</v>
      </c>
      <c r="G115">
        <f t="shared" si="9"/>
        <v>61.306579794978248</v>
      </c>
    </row>
    <row r="116" spans="1:7" x14ac:dyDescent="0.35">
      <c r="A116" s="38">
        <v>82</v>
      </c>
      <c r="B116" s="24">
        <f t="shared" si="5"/>
        <v>0.2</v>
      </c>
      <c r="C116" s="25">
        <f t="shared" si="6"/>
        <v>0.5054499341888814</v>
      </c>
      <c r="D116" s="24">
        <f t="shared" si="7"/>
        <v>0.70544993418888136</v>
      </c>
      <c r="F116">
        <f t="shared" si="8"/>
        <v>0.49765960964709705</v>
      </c>
      <c r="G116">
        <f t="shared" si="9"/>
        <v>61.804239404625342</v>
      </c>
    </row>
    <row r="117" spans="1:7" x14ac:dyDescent="0.35">
      <c r="A117" s="38">
        <v>83</v>
      </c>
      <c r="B117" s="24">
        <f t="shared" si="5"/>
        <v>0.2</v>
      </c>
      <c r="C117" s="25">
        <f t="shared" si="6"/>
        <v>0.49984517957474345</v>
      </c>
      <c r="D117" s="24">
        <f t="shared" si="7"/>
        <v>0.69984517957474346</v>
      </c>
      <c r="F117">
        <f t="shared" si="8"/>
        <v>0.4897832753740049</v>
      </c>
      <c r="G117">
        <f t="shared" si="9"/>
        <v>62.294022679999344</v>
      </c>
    </row>
    <row r="118" spans="1:7" x14ac:dyDescent="0.35">
      <c r="A118" s="38">
        <v>84</v>
      </c>
      <c r="B118" s="24">
        <f t="shared" si="5"/>
        <v>0.2</v>
      </c>
      <c r="C118" s="25">
        <f t="shared" si="6"/>
        <v>0.4941982998153992</v>
      </c>
      <c r="D118" s="24">
        <f t="shared" si="7"/>
        <v>0.69419829981539927</v>
      </c>
      <c r="F118">
        <f t="shared" si="8"/>
        <v>0.48191127946659096</v>
      </c>
      <c r="G118">
        <f t="shared" si="9"/>
        <v>62.775933959465938</v>
      </c>
    </row>
    <row r="119" spans="1:7" x14ac:dyDescent="0.35">
      <c r="A119" s="38">
        <v>85</v>
      </c>
      <c r="B119" s="24">
        <f t="shared" si="5"/>
        <v>0.2</v>
      </c>
      <c r="C119" s="25">
        <f t="shared" si="6"/>
        <v>0.48851138715937759</v>
      </c>
      <c r="D119" s="24">
        <f t="shared" si="7"/>
        <v>0.68851138715937754</v>
      </c>
      <c r="F119">
        <f t="shared" si="8"/>
        <v>0.4740479302481303</v>
      </c>
      <c r="G119">
        <f t="shared" si="9"/>
        <v>63.249981889714071</v>
      </c>
    </row>
    <row r="120" spans="1:7" x14ac:dyDescent="0.35">
      <c r="A120" s="38">
        <v>86</v>
      </c>
      <c r="B120" s="24">
        <f t="shared" si="5"/>
        <v>0.2</v>
      </c>
      <c r="C120" s="25">
        <f t="shared" si="6"/>
        <v>0.48278659989178102</v>
      </c>
      <c r="D120" s="24">
        <f t="shared" si="7"/>
        <v>0.68278659989178103</v>
      </c>
      <c r="F120">
        <f t="shared" si="8"/>
        <v>0.46619754099177907</v>
      </c>
      <c r="G120">
        <f t="shared" si="9"/>
        <v>63.71617943070585</v>
      </c>
    </row>
    <row r="121" spans="1:7" x14ac:dyDescent="0.35">
      <c r="A121" s="38">
        <v>87</v>
      </c>
      <c r="B121" s="24">
        <f t="shared" si="5"/>
        <v>0.2</v>
      </c>
      <c r="C121" s="25">
        <f t="shared" si="6"/>
        <v>0.47702615943743026</v>
      </c>
      <c r="D121" s="24">
        <f t="shared" si="7"/>
        <v>0.67702615943743027</v>
      </c>
      <c r="F121">
        <f t="shared" si="8"/>
        <v>0.45836442056259674</v>
      </c>
      <c r="G121">
        <f t="shared" si="9"/>
        <v>64.174543851268453</v>
      </c>
    </row>
    <row r="122" spans="1:7" x14ac:dyDescent="0.35">
      <c r="A122" s="38">
        <v>88</v>
      </c>
      <c r="B122" s="24">
        <f t="shared" si="5"/>
        <v>0.2</v>
      </c>
      <c r="C122" s="25">
        <f t="shared" si="6"/>
        <v>0.47123234724693214</v>
      </c>
      <c r="D122" s="24">
        <f t="shared" si="7"/>
        <v>0.67123234724693215</v>
      </c>
      <c r="F122">
        <f t="shared" si="8"/>
        <v>0.45055286399062611</v>
      </c>
      <c r="G122">
        <f t="shared" si="9"/>
        <v>64.625096715259076</v>
      </c>
    </row>
    <row r="123" spans="1:7" x14ac:dyDescent="0.35">
      <c r="A123" s="38">
        <v>89</v>
      </c>
      <c r="B123" s="24">
        <f t="shared" si="5"/>
        <v>0.2</v>
      </c>
      <c r="C123" s="25">
        <f t="shared" si="6"/>
        <v>0.46540750147346899</v>
      </c>
      <c r="D123" s="24">
        <f t="shared" si="7"/>
        <v>0.66540750147346905</v>
      </c>
      <c r="F123">
        <f t="shared" si="8"/>
        <v>0.44276714301716474</v>
      </c>
      <c r="G123">
        <f t="shared" si="9"/>
        <v>65.06786385827624</v>
      </c>
    </row>
    <row r="124" spans="1:7" x14ac:dyDescent="0.35">
      <c r="A124" s="38">
        <v>90</v>
      </c>
      <c r="B124" s="24">
        <f t="shared" si="5"/>
        <v>0.2</v>
      </c>
      <c r="C124" s="25">
        <f t="shared" si="6"/>
        <v>0.45955401344932717</v>
      </c>
      <c r="D124" s="24">
        <f t="shared" si="7"/>
        <v>0.65955401344932718</v>
      </c>
      <c r="F124">
        <f t="shared" si="8"/>
        <v>0.43501149665711525</v>
      </c>
      <c r="G124">
        <f t="shared" si="9"/>
        <v>65.502875354933352</v>
      </c>
    </row>
    <row r="125" spans="1:7" x14ac:dyDescent="0.35">
      <c r="A125" s="38">
        <v>91</v>
      </c>
      <c r="B125" s="24">
        <f t="shared" si="5"/>
        <v>0.2</v>
      </c>
      <c r="C125" s="25">
        <f t="shared" si="6"/>
        <v>0.45367432397236346</v>
      </c>
      <c r="D125" s="24">
        <f t="shared" si="7"/>
        <v>0.65367432397236347</v>
      </c>
      <c r="F125">
        <f t="shared" si="8"/>
        <v>0.4272901218207264</v>
      </c>
      <c r="G125">
        <f t="shared" si="9"/>
        <v>65.930165476754084</v>
      </c>
    </row>
    <row r="126" spans="1:7" x14ac:dyDescent="0.35">
      <c r="A126" s="38">
        <v>92</v>
      </c>
      <c r="B126" s="24">
        <f t="shared" si="5"/>
        <v>0.2</v>
      </c>
      <c r="C126" s="25">
        <f t="shared" si="6"/>
        <v>0.44777091941375446</v>
      </c>
      <c r="D126" s="24">
        <f t="shared" si="7"/>
        <v>0.64777091941375442</v>
      </c>
      <c r="F126">
        <f t="shared" si="8"/>
        <v>0.41960716403814075</v>
      </c>
      <c r="G126">
        <f t="shared" si="9"/>
        <v>66.349772640792224</v>
      </c>
    </row>
    <row r="127" spans="1:7" x14ac:dyDescent="0.35">
      <c r="A127" s="38">
        <v>93</v>
      </c>
      <c r="B127" s="24">
        <f t="shared" si="5"/>
        <v>0.2</v>
      </c>
      <c r="C127" s="25">
        <f t="shared" si="6"/>
        <v>0.44184632765946019</v>
      </c>
      <c r="D127" s="24">
        <f t="shared" si="7"/>
        <v>0.64184632765946015</v>
      </c>
      <c r="F127">
        <f t="shared" si="8"/>
        <v>0.41196670832993509</v>
      </c>
      <c r="G127">
        <f t="shared" si="9"/>
        <v>66.761739349122166</v>
      </c>
    </row>
    <row r="128" spans="1:7" x14ac:dyDescent="0.35">
      <c r="A128" s="38">
        <v>94</v>
      </c>
      <c r="B128" s="24">
        <f t="shared" si="5"/>
        <v>0.2</v>
      </c>
      <c r="C128" s="25">
        <f t="shared" si="6"/>
        <v>0.4359031138988641</v>
      </c>
      <c r="D128" s="24">
        <f t="shared" si="7"/>
        <v>0.63590311389886411</v>
      </c>
      <c r="F128">
        <f t="shared" si="8"/>
        <v>0.40437277026627172</v>
      </c>
      <c r="G128">
        <f t="shared" si="9"/>
        <v>67.166112119388444</v>
      </c>
    </row>
    <row r="129" spans="1:7" x14ac:dyDescent="0.35">
      <c r="A129" s="38">
        <v>95</v>
      </c>
      <c r="B129" s="24">
        <f t="shared" si="5"/>
        <v>0.2</v>
      </c>
      <c r="C129" s="25">
        <f t="shared" si="6"/>
        <v>0.42994387627499969</v>
      </c>
      <c r="D129" s="24">
        <f t="shared" si="7"/>
        <v>0.6299438762749997</v>
      </c>
      <c r="F129">
        <f t="shared" si="8"/>
        <v>0.39682928725637212</v>
      </c>
      <c r="G129">
        <f t="shared" si="9"/>
        <v>67.562941406644811</v>
      </c>
    </row>
    <row r="130" spans="1:7" x14ac:dyDescent="0.35">
      <c r="A130" s="38">
        <v>96</v>
      </c>
      <c r="B130" s="24">
        <f t="shared" si="5"/>
        <v>0.2</v>
      </c>
      <c r="C130" s="25">
        <f t="shared" si="6"/>
        <v>0.42397124141165748</v>
      </c>
      <c r="D130" s="24">
        <f t="shared" si="7"/>
        <v>0.6239712414116575</v>
      </c>
      <c r="F130">
        <f t="shared" si="8"/>
        <v>0.38934011010880498</v>
      </c>
      <c r="G130">
        <f t="shared" si="9"/>
        <v>67.952281516753615</v>
      </c>
    </row>
    <row r="131" spans="1:7" x14ac:dyDescent="0.35">
      <c r="A131" s="38">
        <v>97</v>
      </c>
      <c r="B131" s="24">
        <f t="shared" si="5"/>
        <v>0.2</v>
      </c>
      <c r="C131" s="25">
        <f t="shared" si="6"/>
        <v>0.41798785983344011</v>
      </c>
      <c r="D131" s="24">
        <f t="shared" si="7"/>
        <v>0.61798785983344007</v>
      </c>
      <c r="F131">
        <f t="shared" si="8"/>
        <v>0.38190899490151559</v>
      </c>
      <c r="G131">
        <f t="shared" si="9"/>
        <v>68.334190511655137</v>
      </c>
    </row>
    <row r="132" spans="1:7" x14ac:dyDescent="0.35">
      <c r="A132" s="38">
        <v>98</v>
      </c>
      <c r="B132" s="24">
        <f t="shared" si="5"/>
        <v>0.2</v>
      </c>
      <c r="C132" s="25">
        <f t="shared" si="6"/>
        <v>0.41199640129552811</v>
      </c>
      <c r="D132" s="24">
        <f t="shared" si="7"/>
        <v>0.61199640129552813</v>
      </c>
      <c r="F132">
        <f t="shared" si="8"/>
        <v>0.37453959519867708</v>
      </c>
      <c r="G132">
        <f t="shared" si="9"/>
        <v>68.708730106853821</v>
      </c>
    </row>
    <row r="133" spans="1:7" x14ac:dyDescent="0.35">
      <c r="A133" s="38">
        <v>99</v>
      </c>
      <c r="B133" s="24">
        <f t="shared" si="5"/>
        <v>0.2</v>
      </c>
      <c r="C133" s="25">
        <f t="shared" si="6"/>
        <v>0.40599955004049626</v>
      </c>
      <c r="D133" s="24">
        <f t="shared" si="7"/>
        <v>0.60599955004049622</v>
      </c>
      <c r="F133">
        <f t="shared" si="8"/>
        <v>0.36723545464928387</v>
      </c>
      <c r="G133">
        <f t="shared" si="9"/>
        <v>69.075965561503111</v>
      </c>
    </row>
    <row r="134" spans="1:7" x14ac:dyDescent="0.35">
      <c r="A134" s="38">
        <v>100</v>
      </c>
      <c r="B134" s="24">
        <f t="shared" si="5"/>
        <v>0.2</v>
      </c>
      <c r="C134" s="25">
        <f t="shared" si="6"/>
        <v>0.4</v>
      </c>
      <c r="D134" s="24">
        <f t="shared" si="7"/>
        <v>0.60000000000000009</v>
      </c>
      <c r="F134">
        <f t="shared" si="8"/>
        <v>0.3600000000000001</v>
      </c>
      <c r="G134">
        <f t="shared" si="9"/>
        <v>69.43596556150311</v>
      </c>
    </row>
    <row r="135" spans="1:7" x14ac:dyDescent="0.35">
      <c r="A135" s="38">
        <v>101</v>
      </c>
      <c r="B135" s="24">
        <f t="shared" si="5"/>
        <v>0.2</v>
      </c>
      <c r="C135" s="25">
        <f t="shared" si="6"/>
        <v>0.39400044995950378</v>
      </c>
      <c r="D135" s="24">
        <f t="shared" si="7"/>
        <v>0.59400044995950374</v>
      </c>
      <c r="F135">
        <f t="shared" si="8"/>
        <v>0.35283653455209291</v>
      </c>
      <c r="G135">
        <f t="shared" ref="G135:G198" si="10">F135+G134</f>
        <v>69.788802096055207</v>
      </c>
    </row>
    <row r="136" spans="1:7" x14ac:dyDescent="0.35">
      <c r="A136" s="38">
        <v>102</v>
      </c>
      <c r="B136" s="24">
        <f t="shared" si="5"/>
        <v>0.2</v>
      </c>
      <c r="C136" s="25">
        <f t="shared" si="6"/>
        <v>0.38800359870447204</v>
      </c>
      <c r="D136" s="24">
        <f t="shared" si="7"/>
        <v>0.58800359870447205</v>
      </c>
      <c r="F136">
        <f t="shared" si="8"/>
        <v>0.3457482320894098</v>
      </c>
      <c r="G136">
        <f t="shared" si="10"/>
        <v>70.134550328144613</v>
      </c>
    </row>
    <row r="137" spans="1:7" x14ac:dyDescent="0.35">
      <c r="A137" s="38">
        <v>103</v>
      </c>
      <c r="B137" s="24">
        <f t="shared" si="5"/>
        <v>0.2</v>
      </c>
      <c r="C137" s="25">
        <f t="shared" si="6"/>
        <v>0.38201214016655993</v>
      </c>
      <c r="D137" s="24">
        <f t="shared" si="7"/>
        <v>0.58201214016655989</v>
      </c>
      <c r="F137">
        <f t="shared" si="8"/>
        <v>0.33873813130125935</v>
      </c>
      <c r="G137">
        <f t="shared" si="10"/>
        <v>70.473288459445868</v>
      </c>
    </row>
    <row r="138" spans="1:7" x14ac:dyDescent="0.35">
      <c r="A138" s="38">
        <v>104</v>
      </c>
      <c r="B138" s="24">
        <f t="shared" si="5"/>
        <v>0.2</v>
      </c>
      <c r="C138" s="25">
        <f t="shared" si="6"/>
        <v>0.37602875858834262</v>
      </c>
      <c r="D138" s="24">
        <f t="shared" si="7"/>
        <v>0.57602875858834257</v>
      </c>
      <c r="F138">
        <f t="shared" si="8"/>
        <v>0.33180913072082707</v>
      </c>
      <c r="G138">
        <f t="shared" si="10"/>
        <v>70.805097590166696</v>
      </c>
    </row>
    <row r="139" spans="1:7" x14ac:dyDescent="0.35">
      <c r="A139" s="38">
        <v>105</v>
      </c>
      <c r="B139" s="24">
        <f t="shared" si="5"/>
        <v>0.2</v>
      </c>
      <c r="C139" s="25">
        <f t="shared" si="6"/>
        <v>0.37005612372500035</v>
      </c>
      <c r="D139" s="24">
        <f t="shared" si="7"/>
        <v>0.57005612372500036</v>
      </c>
      <c r="F139">
        <f t="shared" si="8"/>
        <v>0.3249639841963729</v>
      </c>
      <c r="G139">
        <f t="shared" si="10"/>
        <v>71.130061574363069</v>
      </c>
    </row>
    <row r="140" spans="1:7" x14ac:dyDescent="0.35">
      <c r="A140" s="38">
        <v>106</v>
      </c>
      <c r="B140" s="24">
        <f t="shared" si="5"/>
        <v>0.2</v>
      </c>
      <c r="C140" s="25">
        <f t="shared" si="6"/>
        <v>0.36409688610113594</v>
      </c>
      <c r="D140" s="24">
        <f t="shared" si="7"/>
        <v>0.56409688610113595</v>
      </c>
      <c r="F140">
        <f t="shared" si="8"/>
        <v>0.31820529690899796</v>
      </c>
      <c r="G140">
        <f t="shared" si="10"/>
        <v>71.448266871272068</v>
      </c>
    </row>
    <row r="141" spans="1:7" x14ac:dyDescent="0.35">
      <c r="A141" s="38">
        <v>107</v>
      </c>
      <c r="B141" s="24">
        <f t="shared" si="5"/>
        <v>0.2</v>
      </c>
      <c r="C141" s="25">
        <f t="shared" si="6"/>
        <v>0.3581536723405398</v>
      </c>
      <c r="D141" s="24">
        <f t="shared" si="7"/>
        <v>0.55815367234053981</v>
      </c>
      <c r="F141">
        <f t="shared" si="8"/>
        <v>0.31153552194723066</v>
      </c>
      <c r="G141">
        <f t="shared" si="10"/>
        <v>71.759802393219303</v>
      </c>
    </row>
    <row r="142" spans="1:7" x14ac:dyDescent="0.35">
      <c r="A142" s="38">
        <v>108</v>
      </c>
      <c r="B142" s="24">
        <f t="shared" si="5"/>
        <v>0.2</v>
      </c>
      <c r="C142" s="25">
        <f t="shared" si="6"/>
        <v>0.35222908058624569</v>
      </c>
      <c r="D142" s="24">
        <f t="shared" si="7"/>
        <v>0.55222908058624576</v>
      </c>
      <c r="F142">
        <f t="shared" si="8"/>
        <v>0.30495695744513029</v>
      </c>
      <c r="G142">
        <f t="shared" si="10"/>
        <v>72.064759350664431</v>
      </c>
    </row>
    <row r="143" spans="1:7" x14ac:dyDescent="0.35">
      <c r="A143" s="38">
        <v>109</v>
      </c>
      <c r="B143" s="24">
        <f t="shared" si="5"/>
        <v>0.2</v>
      </c>
      <c r="C143" s="25">
        <f t="shared" si="6"/>
        <v>0.34632567602763659</v>
      </c>
      <c r="D143" s="24">
        <f t="shared" si="7"/>
        <v>0.5463256760276366</v>
      </c>
      <c r="F143">
        <f t="shared" si="8"/>
        <v>0.29847174428705414</v>
      </c>
      <c r="G143">
        <f t="shared" si="10"/>
        <v>72.363231094951487</v>
      </c>
    </row>
    <row r="144" spans="1:7" x14ac:dyDescent="0.35">
      <c r="A144" s="38">
        <v>110</v>
      </c>
      <c r="B144" s="24">
        <f t="shared" si="5"/>
        <v>0.2</v>
      </c>
      <c r="C144" s="25">
        <f t="shared" si="6"/>
        <v>0.34044598655067282</v>
      </c>
      <c r="D144" s="24">
        <f t="shared" si="7"/>
        <v>0.54044598655067277</v>
      </c>
      <c r="F144">
        <f t="shared" si="8"/>
        <v>0.29208186437872996</v>
      </c>
      <c r="G144">
        <f t="shared" si="10"/>
        <v>72.655312959330217</v>
      </c>
    </row>
    <row r="145" spans="1:7" x14ac:dyDescent="0.35">
      <c r="A145" s="38">
        <v>111</v>
      </c>
      <c r="B145" s="24">
        <f t="shared" si="5"/>
        <v>0.2</v>
      </c>
      <c r="C145" s="25">
        <f t="shared" si="6"/>
        <v>0.33459249852653095</v>
      </c>
      <c r="D145" s="24">
        <f t="shared" si="7"/>
        <v>0.5345924985265309</v>
      </c>
      <c r="F145">
        <f t="shared" si="8"/>
        <v>0.28578913948083895</v>
      </c>
      <c r="G145">
        <f t="shared" si="10"/>
        <v>72.941102098811058</v>
      </c>
    </row>
    <row r="146" spans="1:7" x14ac:dyDescent="0.35">
      <c r="A146" s="38">
        <v>112</v>
      </c>
      <c r="B146" s="24">
        <f t="shared" si="5"/>
        <v>0.2</v>
      </c>
      <c r="C146" s="25">
        <f t="shared" si="6"/>
        <v>0.32876765275306791</v>
      </c>
      <c r="D146" s="24">
        <f t="shared" si="7"/>
        <v>0.52876765275306792</v>
      </c>
      <c r="F146">
        <f t="shared" si="8"/>
        <v>0.27959523059798902</v>
      </c>
      <c r="G146">
        <f t="shared" si="10"/>
        <v>73.220697329409049</v>
      </c>
    </row>
    <row r="147" spans="1:7" x14ac:dyDescent="0.35">
      <c r="A147" s="38">
        <v>113</v>
      </c>
      <c r="B147" s="24">
        <f t="shared" si="5"/>
        <v>0.2</v>
      </c>
      <c r="C147" s="25">
        <f t="shared" si="6"/>
        <v>0.32297384056256973</v>
      </c>
      <c r="D147" s="24">
        <f t="shared" si="7"/>
        <v>0.52297384056256968</v>
      </c>
      <c r="F147">
        <f t="shared" si="8"/>
        <v>0.27350163791276405</v>
      </c>
      <c r="G147">
        <f t="shared" si="10"/>
        <v>73.494198967321807</v>
      </c>
    </row>
    <row r="148" spans="1:7" x14ac:dyDescent="0.35">
      <c r="A148" s="38">
        <v>114</v>
      </c>
      <c r="B148" s="24">
        <f t="shared" si="5"/>
        <v>0.2</v>
      </c>
      <c r="C148" s="25">
        <f t="shared" si="6"/>
        <v>0.31721340010821897</v>
      </c>
      <c r="D148" s="24">
        <f t="shared" si="7"/>
        <v>0.51721340010821892</v>
      </c>
      <c r="F148">
        <f t="shared" si="8"/>
        <v>0.26750970125150453</v>
      </c>
      <c r="G148">
        <f t="shared" si="10"/>
        <v>73.761708668573306</v>
      </c>
    </row>
    <row r="149" spans="1:7" x14ac:dyDescent="0.35">
      <c r="A149" s="38">
        <v>115</v>
      </c>
      <c r="B149" s="24">
        <f t="shared" si="5"/>
        <v>0.2</v>
      </c>
      <c r="C149" s="25">
        <f t="shared" si="6"/>
        <v>0.3114886128406224</v>
      </c>
      <c r="D149" s="24">
        <f t="shared" si="7"/>
        <v>0.51148861284062241</v>
      </c>
      <c r="F149">
        <f t="shared" si="8"/>
        <v>0.26162060106562413</v>
      </c>
      <c r="G149">
        <f t="shared" si="10"/>
        <v>74.023329269638936</v>
      </c>
    </row>
    <row r="150" spans="1:7" x14ac:dyDescent="0.35">
      <c r="A150" s="38">
        <v>116</v>
      </c>
      <c r="B150" s="24">
        <f t="shared" si="5"/>
        <v>0.2</v>
      </c>
      <c r="C150" s="25">
        <f t="shared" si="6"/>
        <v>0.30580170018460084</v>
      </c>
      <c r="D150" s="24">
        <f t="shared" si="7"/>
        <v>0.50580170018460091</v>
      </c>
      <c r="F150">
        <f t="shared" si="8"/>
        <v>0.25583535990963291</v>
      </c>
      <c r="G150">
        <f t="shared" si="10"/>
        <v>74.279164629548575</v>
      </c>
    </row>
    <row r="151" spans="1:7" x14ac:dyDescent="0.35">
      <c r="A151" s="38">
        <v>117</v>
      </c>
      <c r="B151" s="24">
        <f t="shared" si="5"/>
        <v>0.2</v>
      </c>
      <c r="C151" s="25">
        <f t="shared" si="6"/>
        <v>0.3001548204252566</v>
      </c>
      <c r="D151" s="24">
        <f t="shared" si="7"/>
        <v>0.50015482042525661</v>
      </c>
      <c r="F151">
        <f t="shared" si="8"/>
        <v>0.25015484439462066</v>
      </c>
      <c r="G151">
        <f t="shared" si="10"/>
        <v>74.52931947394319</v>
      </c>
    </row>
    <row r="152" spans="1:7" x14ac:dyDescent="0.35">
      <c r="A152" s="38">
        <v>118</v>
      </c>
      <c r="B152" s="24">
        <f t="shared" si="5"/>
        <v>0.2</v>
      </c>
      <c r="C152" s="25">
        <f t="shared" si="6"/>
        <v>0.2945500658111187</v>
      </c>
      <c r="D152" s="24">
        <f t="shared" si="7"/>
        <v>0.49455006581111871</v>
      </c>
      <c r="F152">
        <f t="shared" si="8"/>
        <v>0.24457976759378186</v>
      </c>
      <c r="G152">
        <f t="shared" si="10"/>
        <v>74.773899241536967</v>
      </c>
    </row>
    <row r="153" spans="1:7" x14ac:dyDescent="0.35">
      <c r="A153" s="38">
        <v>119</v>
      </c>
      <c r="B153" s="24">
        <f t="shared" si="5"/>
        <v>0.2</v>
      </c>
      <c r="C153" s="25">
        <f t="shared" si="6"/>
        <v>0.28898945988092656</v>
      </c>
      <c r="D153" s="24">
        <f t="shared" si="7"/>
        <v>0.48898945988092657</v>
      </c>
      <c r="F153">
        <f t="shared" si="8"/>
        <v>0.23911069187464029</v>
      </c>
      <c r="G153">
        <f t="shared" si="10"/>
        <v>75.01300993341161</v>
      </c>
    </row>
    <row r="154" spans="1:7" x14ac:dyDescent="0.35">
      <c r="A154" s="38">
        <v>120</v>
      </c>
      <c r="B154" s="24">
        <f t="shared" si="5"/>
        <v>0.2</v>
      </c>
      <c r="C154" s="25">
        <f t="shared" si="6"/>
        <v>0.28347495501936371</v>
      </c>
      <c r="D154" s="24">
        <f t="shared" si="7"/>
        <v>0.48347495501936372</v>
      </c>
      <c r="F154">
        <f t="shared" si="8"/>
        <v>0.23374803213097578</v>
      </c>
      <c r="G154">
        <f t="shared" si="10"/>
        <v>75.246757965542585</v>
      </c>
    </row>
    <row r="155" spans="1:7" x14ac:dyDescent="0.35">
      <c r="A155" s="38">
        <v>121</v>
      </c>
      <c r="B155" s="24">
        <f t="shared" si="5"/>
        <v>0.2</v>
      </c>
      <c r="C155" s="25">
        <f t="shared" si="6"/>
        <v>0.27800843024580452</v>
      </c>
      <c r="D155" s="24">
        <f t="shared" si="7"/>
        <v>0.47800843024580453</v>
      </c>
      <c r="F155">
        <f t="shared" si="8"/>
        <v>0.22849205938605818</v>
      </c>
      <c r="G155">
        <f t="shared" si="10"/>
        <v>75.475250024928641</v>
      </c>
    </row>
    <row r="156" spans="1:7" x14ac:dyDescent="0.35">
      <c r="A156" s="38">
        <v>122</v>
      </c>
      <c r="B156" s="24">
        <f t="shared" si="5"/>
        <v>0.2</v>
      </c>
      <c r="C156" s="25">
        <f t="shared" si="6"/>
        <v>0.27259168923889165</v>
      </c>
      <c r="D156" s="24">
        <f t="shared" si="7"/>
        <v>0.47259168923889167</v>
      </c>
      <c r="F156">
        <f t="shared" si="8"/>
        <v>0.22334290473766916</v>
      </c>
      <c r="G156">
        <f t="shared" si="10"/>
        <v>75.698592929666304</v>
      </c>
    </row>
    <row r="157" spans="1:7" x14ac:dyDescent="0.35">
      <c r="A157" s="38">
        <v>123</v>
      </c>
      <c r="B157" s="24">
        <f t="shared" si="5"/>
        <v>0.2</v>
      </c>
      <c r="C157" s="25">
        <f t="shared" si="6"/>
        <v>0.26722645859854383</v>
      </c>
      <c r="D157" s="24">
        <f t="shared" si="7"/>
        <v>0.46722645859854384</v>
      </c>
      <c r="F157">
        <f t="shared" si="8"/>
        <v>0.21830056361453679</v>
      </c>
      <c r="G157">
        <f t="shared" si="10"/>
        <v>75.916893493280838</v>
      </c>
    </row>
    <row r="158" spans="1:7" x14ac:dyDescent="0.35">
      <c r="A158" s="38">
        <v>124</v>
      </c>
      <c r="B158" s="24">
        <f t="shared" si="5"/>
        <v>0.2</v>
      </c>
      <c r="C158" s="25">
        <f t="shared" si="6"/>
        <v>0.26191438634579173</v>
      </c>
      <c r="D158" s="24">
        <f t="shared" si="7"/>
        <v>0.46191438634579174</v>
      </c>
      <c r="F158">
        <f t="shared" si="8"/>
        <v>0.21336490031320934</v>
      </c>
      <c r="G158">
        <f t="shared" si="10"/>
        <v>76.130258393594048</v>
      </c>
    </row>
    <row r="159" spans="1:7" x14ac:dyDescent="0.35">
      <c r="A159" s="38">
        <v>125</v>
      </c>
      <c r="B159" s="24">
        <f t="shared" si="5"/>
        <v>0.2</v>
      </c>
      <c r="C159" s="25">
        <f t="shared" si="6"/>
        <v>0.25665704065968564</v>
      </c>
      <c r="D159" s="24">
        <f t="shared" si="7"/>
        <v>0.45665704065968565</v>
      </c>
      <c r="F159">
        <f t="shared" si="8"/>
        <v>0.2085356527840618</v>
      </c>
      <c r="G159">
        <f t="shared" si="10"/>
        <v>76.338794046378112</v>
      </c>
    </row>
    <row r="160" spans="1:7" x14ac:dyDescent="0.35">
      <c r="A160" s="38">
        <v>126</v>
      </c>
      <c r="B160" s="24">
        <f t="shared" si="5"/>
        <v>0.2</v>
      </c>
      <c r="C160" s="25">
        <f t="shared" si="6"/>
        <v>0.25145590884939689</v>
      </c>
      <c r="D160" s="24">
        <f t="shared" si="7"/>
        <v>0.4514559088493969</v>
      </c>
      <c r="F160">
        <f t="shared" si="8"/>
        <v>0.20381243763503495</v>
      </c>
      <c r="G160">
        <f t="shared" si="10"/>
        <v>76.542606484013149</v>
      </c>
    </row>
    <row r="161" spans="1:7" x14ac:dyDescent="0.35">
      <c r="A161" s="38">
        <v>127</v>
      </c>
      <c r="B161" s="24">
        <f t="shared" si="5"/>
        <v>0.2</v>
      </c>
      <c r="C161" s="25">
        <f t="shared" si="6"/>
        <v>0.24631239655856946</v>
      </c>
      <c r="D161" s="24">
        <f t="shared" si="7"/>
        <v>0.44631239655856947</v>
      </c>
      <c r="F161">
        <f t="shared" si="8"/>
        <v>0.19919475532185377</v>
      </c>
      <c r="G161">
        <f t="shared" si="10"/>
        <v>76.741801239335004</v>
      </c>
    </row>
    <row r="162" spans="1:7" x14ac:dyDescent="0.35">
      <c r="A162" s="38">
        <v>128</v>
      </c>
      <c r="B162" s="24">
        <f t="shared" si="5"/>
        <v>0.2</v>
      </c>
      <c r="C162" s="25">
        <f t="shared" si="6"/>
        <v>0.24122782719796901</v>
      </c>
      <c r="D162" s="24">
        <f t="shared" si="7"/>
        <v>0.44122782719796905</v>
      </c>
      <c r="F162">
        <f t="shared" si="8"/>
        <v>0.19468199549384083</v>
      </c>
      <c r="G162">
        <f t="shared" si="10"/>
        <v>76.936483234828842</v>
      </c>
    </row>
    <row r="163" spans="1:7" x14ac:dyDescent="0.35">
      <c r="A163" s="38">
        <v>129</v>
      </c>
      <c r="B163" s="24">
        <f t="shared" si="5"/>
        <v>0.2</v>
      </c>
      <c r="C163" s="25">
        <f t="shared" si="6"/>
        <v>0.23620344160152718</v>
      </c>
      <c r="D163" s="24">
        <f t="shared" si="7"/>
        <v>0.43620344160152719</v>
      </c>
      <c r="F163">
        <f t="shared" si="8"/>
        <v>0.19027344246501693</v>
      </c>
      <c r="G163">
        <f t="shared" si="10"/>
        <v>77.126756677293855</v>
      </c>
    </row>
    <row r="164" spans="1:7" x14ac:dyDescent="0.35">
      <c r="A164" s="38">
        <v>130</v>
      </c>
      <c r="B164" s="24">
        <f t="shared" ref="B164:B227" si="11">IF(A164&lt;(365.01*$B$18),$B$17,0)</f>
        <v>0.2</v>
      </c>
      <c r="C164" s="25">
        <f t="shared" ref="C164:C227" si="12">(1-(1/(1+EXP(-$I$18*((A164)-$I$17)))))*(1-$B$17)</f>
        <v>0.2312403978999969</v>
      </c>
      <c r="D164" s="24">
        <f t="shared" ref="D164:D227" si="13">SUM(B164:C164)</f>
        <v>0.43124039789999691</v>
      </c>
      <c r="F164">
        <f t="shared" ref="F164:F227" si="14">D164^2</f>
        <v>0.18596828078094765</v>
      </c>
      <c r="G164">
        <f t="shared" si="10"/>
        <v>77.312724958074796</v>
      </c>
    </row>
    <row r="165" spans="1:7" x14ac:dyDescent="0.35">
      <c r="A165" s="38">
        <v>131</v>
      </c>
      <c r="B165" s="24">
        <f t="shared" si="11"/>
        <v>0.2</v>
      </c>
      <c r="C165" s="25">
        <f t="shared" si="12"/>
        <v>0.22633977160562202</v>
      </c>
      <c r="D165" s="24">
        <f t="shared" si="13"/>
        <v>0.42633977160562203</v>
      </c>
      <c r="F165">
        <f t="shared" si="14"/>
        <v>0.18176560085273397</v>
      </c>
      <c r="G165">
        <f t="shared" si="10"/>
        <v>77.494490558927524</v>
      </c>
    </row>
    <row r="166" spans="1:7" x14ac:dyDescent="0.35">
      <c r="A166" s="38">
        <v>132</v>
      </c>
      <c r="B166" s="24">
        <f t="shared" si="11"/>
        <v>0.2</v>
      </c>
      <c r="C166" s="25">
        <f t="shared" si="12"/>
        <v>0.22150255590048815</v>
      </c>
      <c r="D166" s="24">
        <f t="shared" si="13"/>
        <v>0.42150255590048813</v>
      </c>
      <c r="F166">
        <f t="shared" si="14"/>
        <v>0.17766440463064412</v>
      </c>
      <c r="G166">
        <f t="shared" si="10"/>
        <v>77.672154963558171</v>
      </c>
    </row>
    <row r="167" spans="1:7" x14ac:dyDescent="0.35">
      <c r="A167" s="38">
        <v>133</v>
      </c>
      <c r="B167" s="24">
        <f t="shared" si="11"/>
        <v>0.2</v>
      </c>
      <c r="C167" s="25">
        <f t="shared" si="12"/>
        <v>0.21672966212055478</v>
      </c>
      <c r="D167" s="24">
        <f t="shared" si="13"/>
        <v>0.41672966212055479</v>
      </c>
      <c r="F167">
        <f t="shared" si="14"/>
        <v>0.17366361129111177</v>
      </c>
      <c r="G167">
        <f t="shared" si="10"/>
        <v>77.845818574849289</v>
      </c>
    </row>
    <row r="168" spans="1:7" x14ac:dyDescent="0.35">
      <c r="A168" s="38">
        <v>134</v>
      </c>
      <c r="B168" s="24">
        <f t="shared" si="11"/>
        <v>0.2</v>
      </c>
      <c r="C168" s="25">
        <f t="shared" si="12"/>
        <v>0.21202192042678494</v>
      </c>
      <c r="D168" s="24">
        <f t="shared" si="13"/>
        <v>0.41202192042678498</v>
      </c>
      <c r="F168">
        <f t="shared" si="14"/>
        <v>0.16976206291217594</v>
      </c>
      <c r="G168">
        <f t="shared" si="10"/>
        <v>78.01558063776146</v>
      </c>
    </row>
    <row r="169" spans="1:7" x14ac:dyDescent="0.35">
      <c r="A169" s="38">
        <v>135</v>
      </c>
      <c r="B169" s="24">
        <f t="shared" si="11"/>
        <v>0.2</v>
      </c>
      <c r="C169" s="25">
        <f t="shared" si="12"/>
        <v>0.20738008065427682</v>
      </c>
      <c r="D169" s="24">
        <f t="shared" si="13"/>
        <v>0.40738008065427683</v>
      </c>
      <c r="F169">
        <f t="shared" si="14"/>
        <v>0.16595853011388509</v>
      </c>
      <c r="G169">
        <f t="shared" si="10"/>
        <v>78.181539167875343</v>
      </c>
    </row>
    <row r="170" spans="1:7" x14ac:dyDescent="0.35">
      <c r="A170" s="38">
        <v>136</v>
      </c>
      <c r="B170" s="24">
        <f t="shared" si="11"/>
        <v>0.2</v>
      </c>
      <c r="C170" s="25">
        <f t="shared" si="12"/>
        <v>0.2028048133298703</v>
      </c>
      <c r="D170" s="24">
        <f t="shared" si="13"/>
        <v>0.40280481332987028</v>
      </c>
      <c r="F170">
        <f t="shared" si="14"/>
        <v>0.16225171764171165</v>
      </c>
      <c r="G170">
        <f t="shared" si="10"/>
        <v>78.343790885517052</v>
      </c>
    </row>
    <row r="171" spans="1:7" x14ac:dyDescent="0.35">
      <c r="A171" s="38">
        <v>137</v>
      </c>
      <c r="B171" s="24">
        <f t="shared" si="11"/>
        <v>0.2</v>
      </c>
      <c r="C171" s="25">
        <f t="shared" si="12"/>
        <v>0.19829671084834397</v>
      </c>
      <c r="D171" s="24">
        <f t="shared" si="13"/>
        <v>0.39829671084834395</v>
      </c>
      <c r="F171">
        <f t="shared" si="14"/>
        <v>0.15864026987260932</v>
      </c>
      <c r="G171">
        <f t="shared" si="10"/>
        <v>78.502431155389658</v>
      </c>
    </row>
    <row r="172" spans="1:7" x14ac:dyDescent="0.35">
      <c r="A172" s="38">
        <v>138</v>
      </c>
      <c r="B172" s="24">
        <f t="shared" si="11"/>
        <v>0.2</v>
      </c>
      <c r="C172" s="25">
        <f t="shared" si="12"/>
        <v>0.19385628879703615</v>
      </c>
      <c r="D172" s="24">
        <f t="shared" si="13"/>
        <v>0.39385628879703616</v>
      </c>
      <c r="F172">
        <f t="shared" si="14"/>
        <v>0.15512277622497436</v>
      </c>
      <c r="G172">
        <f t="shared" si="10"/>
        <v>78.657553931614629</v>
      </c>
    </row>
    <row r="173" spans="1:7" x14ac:dyDescent="0.35">
      <c r="A173" s="38">
        <v>139</v>
      </c>
      <c r="B173" s="24">
        <f t="shared" si="11"/>
        <v>0.2</v>
      </c>
      <c r="C173" s="25">
        <f t="shared" si="12"/>
        <v>0.18948398741851566</v>
      </c>
      <c r="D173" s="24">
        <f t="shared" si="13"/>
        <v>0.38948398741851564</v>
      </c>
      <c r="F173">
        <f t="shared" si="14"/>
        <v>0.15169777645542645</v>
      </c>
      <c r="G173">
        <f t="shared" si="10"/>
        <v>78.80925170807005</v>
      </c>
    </row>
    <row r="174" spans="1:7" x14ac:dyDescent="0.35">
      <c r="A174" s="38">
        <v>140</v>
      </c>
      <c r="B174" s="24">
        <f t="shared" si="11"/>
        <v>0.2</v>
      </c>
      <c r="C174" s="25">
        <f t="shared" si="12"/>
        <v>0.18518017320078597</v>
      </c>
      <c r="D174" s="24">
        <f t="shared" si="13"/>
        <v>0.38518017320078601</v>
      </c>
      <c r="F174">
        <f t="shared" si="14"/>
        <v>0.14836376582698751</v>
      </c>
      <c r="G174">
        <f t="shared" si="10"/>
        <v>78.957615473897036</v>
      </c>
    </row>
    <row r="175" spans="1:7" x14ac:dyDescent="0.35">
      <c r="A175" s="38">
        <v>141</v>
      </c>
      <c r="B175" s="24">
        <f t="shared" si="11"/>
        <v>0.2</v>
      </c>
      <c r="C175" s="25">
        <f t="shared" si="12"/>
        <v>0.180945140584437</v>
      </c>
      <c r="D175" s="24">
        <f t="shared" si="13"/>
        <v>0.38094514058443701</v>
      </c>
      <c r="F175">
        <f t="shared" si="14"/>
        <v>0.14511920013489649</v>
      </c>
      <c r="G175">
        <f t="shared" si="10"/>
        <v>79.102734674031936</v>
      </c>
    </row>
    <row r="176" spans="1:7" x14ac:dyDescent="0.35">
      <c r="A176" s="38">
        <v>142</v>
      </c>
      <c r="B176" s="24">
        <f t="shared" si="11"/>
        <v>0.2</v>
      </c>
      <c r="C176" s="25">
        <f t="shared" si="12"/>
        <v>0.17677911377615027</v>
      </c>
      <c r="D176" s="24">
        <f t="shared" si="13"/>
        <v>0.37677911377615025</v>
      </c>
      <c r="F176">
        <f t="shared" si="14"/>
        <v>0.14196250057794119</v>
      </c>
      <c r="G176">
        <f t="shared" si="10"/>
        <v>79.244697174609882</v>
      </c>
    </row>
    <row r="177" spans="1:7" x14ac:dyDescent="0.35">
      <c r="A177" s="38">
        <v>143</v>
      </c>
      <c r="B177" s="24">
        <f t="shared" si="11"/>
        <v>0.2</v>
      </c>
      <c r="C177" s="25">
        <f t="shared" si="12"/>
        <v>0.17268224865801163</v>
      </c>
      <c r="D177" s="24">
        <f t="shared" si="13"/>
        <v>0.37268224865801164</v>
      </c>
      <c r="F177">
        <f t="shared" si="14"/>
        <v>0.13889205846479202</v>
      </c>
      <c r="G177">
        <f t="shared" si="10"/>
        <v>79.383589233074673</v>
      </c>
    </row>
    <row r="178" spans="1:7" x14ac:dyDescent="0.35">
      <c r="A178" s="38">
        <v>144</v>
      </c>
      <c r="B178" s="24">
        <f t="shared" si="11"/>
        <v>0.2</v>
      </c>
      <c r="C178" s="25">
        <f t="shared" si="12"/>
        <v>0.16865463478219775</v>
      </c>
      <c r="D178" s="24">
        <f t="shared" si="13"/>
        <v>0.36865463478219773</v>
      </c>
      <c r="F178">
        <f t="shared" si="14"/>
        <v>0.1359062397463956</v>
      </c>
      <c r="G178">
        <f t="shared" si="10"/>
        <v>79.519495472821063</v>
      </c>
    </row>
    <row r="179" spans="1:7" x14ac:dyDescent="0.35">
      <c r="A179" s="38">
        <v>145</v>
      </c>
      <c r="B179" s="24">
        <f t="shared" si="11"/>
        <v>0.2</v>
      </c>
      <c r="C179" s="25">
        <f t="shared" si="12"/>
        <v>0.16469629744075798</v>
      </c>
      <c r="D179" s="24">
        <f t="shared" si="13"/>
        <v>0.36469629744075799</v>
      </c>
      <c r="F179">
        <f t="shared" si="14"/>
        <v>0.13300338936699782</v>
      </c>
      <c r="G179">
        <f t="shared" si="10"/>
        <v>79.652498862188068</v>
      </c>
    </row>
    <row r="180" spans="1:7" x14ac:dyDescent="0.35">
      <c r="A180" s="38">
        <v>146</v>
      </c>
      <c r="B180" s="24">
        <f t="shared" si="11"/>
        <v>0.2</v>
      </c>
      <c r="C180" s="25">
        <f t="shared" si="12"/>
        <v>0.16080719980042346</v>
      </c>
      <c r="D180" s="24">
        <f t="shared" si="13"/>
        <v>0.36080719980042347</v>
      </c>
      <c r="F180">
        <f t="shared" si="14"/>
        <v>0.13018183542782272</v>
      </c>
      <c r="G180">
        <f t="shared" si="10"/>
        <v>79.782680697615888</v>
      </c>
    </row>
    <row r="181" spans="1:7" x14ac:dyDescent="0.35">
      <c r="A181" s="38">
        <v>147</v>
      </c>
      <c r="B181" s="24">
        <f t="shared" si="11"/>
        <v>0.2</v>
      </c>
      <c r="C181" s="25">
        <f t="shared" si="12"/>
        <v>0.15698724509262335</v>
      </c>
      <c r="D181" s="24">
        <f t="shared" si="13"/>
        <v>0.35698724509262336</v>
      </c>
      <c r="F181">
        <f t="shared" si="14"/>
        <v>0.12743989315882073</v>
      </c>
      <c r="G181">
        <f t="shared" si="10"/>
        <v>79.91012059077471</v>
      </c>
    </row>
    <row r="182" spans="1:7" x14ac:dyDescent="0.35">
      <c r="A182" s="38">
        <v>148</v>
      </c>
      <c r="B182" s="24">
        <f t="shared" si="11"/>
        <v>0.2</v>
      </c>
      <c r="C182" s="25">
        <f t="shared" si="12"/>
        <v>0.15323627884917396</v>
      </c>
      <c r="D182" s="24">
        <f t="shared" si="13"/>
        <v>0.35323627884917397</v>
      </c>
      <c r="F182">
        <f t="shared" si="14"/>
        <v>0.12477586869521139</v>
      </c>
      <c r="G182">
        <f t="shared" si="10"/>
        <v>80.03489645946992</v>
      </c>
    </row>
    <row r="183" spans="1:7" x14ac:dyDescent="0.35">
      <c r="A183" s="38">
        <v>149</v>
      </c>
      <c r="B183" s="24">
        <f t="shared" si="11"/>
        <v>0.2</v>
      </c>
      <c r="C183" s="25">
        <f t="shared" si="12"/>
        <v>0.14955409117443708</v>
      </c>
      <c r="D183" s="24">
        <f t="shared" si="13"/>
        <v>0.34955409117443709</v>
      </c>
      <c r="F183">
        <f t="shared" si="14"/>
        <v>0.12218806265678668</v>
      </c>
      <c r="G183">
        <f t="shared" si="10"/>
        <v>80.157084522126709</v>
      </c>
    </row>
    <row r="184" spans="1:7" x14ac:dyDescent="0.35">
      <c r="A184" s="38">
        <v>150</v>
      </c>
      <c r="B184" s="24">
        <f t="shared" si="11"/>
        <v>0.2</v>
      </c>
      <c r="C184" s="25">
        <f t="shared" si="12"/>
        <v>0.14594041904508509</v>
      </c>
      <c r="D184" s="24">
        <f t="shared" si="13"/>
        <v>0.3459404190450851</v>
      </c>
      <c r="F184">
        <f t="shared" si="14"/>
        <v>0.11967477352908908</v>
      </c>
      <c r="G184">
        <f t="shared" si="10"/>
        <v>80.276759295655793</v>
      </c>
    </row>
    <row r="185" spans="1:7" x14ac:dyDescent="0.35">
      <c r="A185" s="38">
        <v>151</v>
      </c>
      <c r="B185" s="24">
        <f t="shared" si="11"/>
        <v>0.2</v>
      </c>
      <c r="C185" s="25">
        <f t="shared" si="12"/>
        <v>0.14239494862899724</v>
      </c>
      <c r="D185" s="24">
        <f t="shared" si="13"/>
        <v>0.34239494862899722</v>
      </c>
      <c r="F185">
        <f t="shared" si="14"/>
        <v>0.11723430084665365</v>
      </c>
      <c r="G185">
        <f t="shared" si="10"/>
        <v>80.39399359650244</v>
      </c>
    </row>
    <row r="186" spans="1:7" x14ac:dyDescent="0.35">
      <c r="A186" s="38">
        <v>152</v>
      </c>
      <c r="B186" s="24">
        <f t="shared" si="11"/>
        <v>0.2</v>
      </c>
      <c r="C186" s="25">
        <f t="shared" si="12"/>
        <v>0.13891731761520401</v>
      </c>
      <c r="D186" s="24">
        <f t="shared" si="13"/>
        <v>0.33891731761520405</v>
      </c>
      <c r="F186">
        <f t="shared" si="14"/>
        <v>0.1148649481794851</v>
      </c>
      <c r="G186">
        <f t="shared" si="10"/>
        <v>80.508858544681928</v>
      </c>
    </row>
    <row r="187" spans="1:7" x14ac:dyDescent="0.35">
      <c r="A187" s="38">
        <v>153</v>
      </c>
      <c r="B187" s="24">
        <f t="shared" si="11"/>
        <v>0.2</v>
      </c>
      <c r="C187" s="25">
        <f t="shared" si="12"/>
        <v>0.13550711754721495</v>
      </c>
      <c r="D187" s="24">
        <f t="shared" si="13"/>
        <v>0.33550711754721496</v>
      </c>
      <c r="F187">
        <f t="shared" si="14"/>
        <v>0.11256502592484072</v>
      </c>
      <c r="G187">
        <f t="shared" si="10"/>
        <v>80.621423570606765</v>
      </c>
    </row>
    <row r="188" spans="1:7" x14ac:dyDescent="0.35">
      <c r="A188" s="38">
        <v>154</v>
      </c>
      <c r="B188" s="24">
        <f t="shared" si="11"/>
        <v>0.2</v>
      </c>
      <c r="C188" s="25">
        <f t="shared" si="12"/>
        <v>0.13216389615249166</v>
      </c>
      <c r="D188" s="24">
        <f t="shared" si="13"/>
        <v>0.33216389615249164</v>
      </c>
      <c r="F188">
        <f t="shared" si="14"/>
        <v>0.11033285390720325</v>
      </c>
      <c r="G188">
        <f t="shared" si="10"/>
        <v>80.731756424513975</v>
      </c>
    </row>
    <row r="189" spans="1:7" x14ac:dyDescent="0.35">
      <c r="A189" s="38">
        <v>155</v>
      </c>
      <c r="B189" s="24">
        <f t="shared" si="11"/>
        <v>0.2</v>
      </c>
      <c r="C189" s="25">
        <f t="shared" si="12"/>
        <v>0.12888715966126824</v>
      </c>
      <c r="D189" s="24">
        <f t="shared" si="13"/>
        <v>0.32888715966126825</v>
      </c>
      <c r="F189">
        <f t="shared" si="14"/>
        <v>0.10816676379005655</v>
      </c>
      <c r="G189">
        <f t="shared" si="10"/>
        <v>80.839923188304027</v>
      </c>
    </row>
    <row r="190" spans="1:7" x14ac:dyDescent="0.35">
      <c r="A190" s="38">
        <v>156</v>
      </c>
      <c r="B190" s="24">
        <f t="shared" si="11"/>
        <v>0.2</v>
      </c>
      <c r="C190" s="25">
        <f t="shared" si="12"/>
        <v>0.12567637510836213</v>
      </c>
      <c r="D190" s="24">
        <f t="shared" si="13"/>
        <v>0.32567637510836212</v>
      </c>
      <c r="F190">
        <f t="shared" si="14"/>
        <v>0.10606510130372258</v>
      </c>
      <c r="G190">
        <f t="shared" si="10"/>
        <v>80.945988289607754</v>
      </c>
    </row>
    <row r="191" spans="1:7" x14ac:dyDescent="0.35">
      <c r="A191" s="38">
        <v>157</v>
      </c>
      <c r="B191" s="24">
        <f t="shared" si="11"/>
        <v>0.2</v>
      </c>
      <c r="C191" s="25">
        <f t="shared" si="12"/>
        <v>0.12253097261206891</v>
      </c>
      <c r="D191" s="24">
        <f t="shared" si="13"/>
        <v>0.32253097261206892</v>
      </c>
      <c r="F191">
        <f t="shared" si="14"/>
        <v>0.10402622829408716</v>
      </c>
      <c r="G191">
        <f t="shared" si="10"/>
        <v>81.050014517901843</v>
      </c>
    </row>
    <row r="192" spans="1:7" x14ac:dyDescent="0.35">
      <c r="A192" s="38">
        <v>158</v>
      </c>
      <c r="B192" s="24">
        <f t="shared" si="11"/>
        <v>0.2</v>
      </c>
      <c r="C192" s="25">
        <f t="shared" si="12"/>
        <v>0.11945034762467498</v>
      </c>
      <c r="D192" s="24">
        <f t="shared" si="13"/>
        <v>0.319450347624675</v>
      </c>
      <c r="F192">
        <f t="shared" si="14"/>
        <v>0.1020485245975257</v>
      </c>
      <c r="G192">
        <f t="shared" si="10"/>
        <v>81.152063042499364</v>
      </c>
    </row>
    <row r="193" spans="1:7" x14ac:dyDescent="0.35">
      <c r="A193" s="38">
        <v>159</v>
      </c>
      <c r="B193" s="24">
        <f t="shared" si="11"/>
        <v>0.2</v>
      </c>
      <c r="C193" s="25">
        <f t="shared" si="12"/>
        <v>0.11643386314957223</v>
      </c>
      <c r="D193" s="24">
        <f t="shared" si="13"/>
        <v>0.31643386314957223</v>
      </c>
      <c r="F193">
        <f t="shared" si="14"/>
        <v>0.1001303897477622</v>
      </c>
      <c r="G193">
        <f t="shared" si="10"/>
        <v>81.252193432247125</v>
      </c>
    </row>
    <row r="194" spans="1:7" x14ac:dyDescent="0.35">
      <c r="A194" s="38">
        <v>160</v>
      </c>
      <c r="B194" s="24">
        <f t="shared" si="11"/>
        <v>0.2</v>
      </c>
      <c r="C194" s="25">
        <f t="shared" si="12"/>
        <v>0.11348085192039017</v>
      </c>
      <c r="D194" s="24">
        <f t="shared" si="13"/>
        <v>0.31348085192039021</v>
      </c>
      <c r="F194">
        <f t="shared" si="14"/>
        <v>9.8270244520733616E-2</v>
      </c>
      <c r="G194">
        <f t="shared" si="10"/>
        <v>81.350463676767859</v>
      </c>
    </row>
    <row r="195" spans="1:7" x14ac:dyDescent="0.35">
      <c r="A195" s="38">
        <v>161</v>
      </c>
      <c r="B195" s="24">
        <f t="shared" si="11"/>
        <v>0.2</v>
      </c>
      <c r="C195" s="25">
        <f t="shared" si="12"/>
        <v>0.11059061853799523</v>
      </c>
      <c r="D195" s="24">
        <f t="shared" si="13"/>
        <v>0.31059061853799524</v>
      </c>
      <c r="F195">
        <f t="shared" si="14"/>
        <v>9.6466532323814469E-2</v>
      </c>
      <c r="G195">
        <f t="shared" si="10"/>
        <v>81.446930209091676</v>
      </c>
    </row>
    <row r="196" spans="1:7" x14ac:dyDescent="0.35">
      <c r="A196" s="38">
        <v>162</v>
      </c>
      <c r="B196" s="24">
        <f t="shared" si="11"/>
        <v>0.2</v>
      </c>
      <c r="C196" s="25">
        <f t="shared" si="12"/>
        <v>0.10776244156162251</v>
      </c>
      <c r="D196" s="24">
        <f t="shared" si="13"/>
        <v>0.30776244156162252</v>
      </c>
      <c r="F196">
        <f t="shared" si="14"/>
        <v>9.4717720435971126E-2</v>
      </c>
      <c r="G196">
        <f t="shared" si="10"/>
        <v>81.541647929527642</v>
      </c>
    </row>
    <row r="197" spans="1:7" x14ac:dyDescent="0.35">
      <c r="A197" s="38">
        <v>163</v>
      </c>
      <c r="B197" s="24">
        <f t="shared" si="11"/>
        <v>0.2</v>
      </c>
      <c r="C197" s="25">
        <f t="shared" si="12"/>
        <v>0.10499557555081873</v>
      </c>
      <c r="D197" s="24">
        <f t="shared" si="13"/>
        <v>0.30499557555081874</v>
      </c>
      <c r="F197">
        <f t="shared" si="14"/>
        <v>9.3022301105575189E-2</v>
      </c>
      <c r="G197">
        <f t="shared" si="10"/>
        <v>81.634670230633219</v>
      </c>
    </row>
    <row r="198" spans="1:7" x14ac:dyDescent="0.35">
      <c r="A198" s="38">
        <v>164</v>
      </c>
      <c r="B198" s="24">
        <f t="shared" si="11"/>
        <v>0.2</v>
      </c>
      <c r="C198" s="25">
        <f t="shared" si="12"/>
        <v>0.10228925305526504</v>
      </c>
      <c r="D198" s="24">
        <f t="shared" si="13"/>
        <v>0.30228925305526505</v>
      </c>
      <c r="F198">
        <f t="shared" si="14"/>
        <v>9.1378792512710069E-2</v>
      </c>
      <c r="G198">
        <f t="shared" si="10"/>
        <v>81.726049023145933</v>
      </c>
    </row>
    <row r="199" spans="1:7" x14ac:dyDescent="0.35">
      <c r="A199" s="38">
        <v>165</v>
      </c>
      <c r="B199" s="24">
        <f t="shared" si="11"/>
        <v>0.2</v>
      </c>
      <c r="C199" s="25">
        <f t="shared" si="12"/>
        <v>9.9642686549933135E-2</v>
      </c>
      <c r="D199" s="24">
        <f t="shared" si="13"/>
        <v>0.29964268654993315</v>
      </c>
      <c r="F199">
        <f t="shared" si="14"/>
        <v>8.9785739602861486E-2</v>
      </c>
      <c r="G199">
        <f t="shared" ref="G199:G262" si="15">F199+G198</f>
        <v>81.815834762748793</v>
      </c>
    </row>
    <row r="200" spans="1:7" x14ac:dyDescent="0.35">
      <c r="A200" s="38">
        <v>166</v>
      </c>
      <c r="B200" s="24">
        <f t="shared" si="11"/>
        <v>0.2</v>
      </c>
      <c r="C200" s="25">
        <f t="shared" si="12"/>
        <v>9.7055070313389544E-2</v>
      </c>
      <c r="D200" s="24">
        <f t="shared" si="13"/>
        <v>0.29705507031338957</v>
      </c>
      <c r="F200">
        <f t="shared" si="14"/>
        <v>8.8241714798892826E-2</v>
      </c>
      <c r="G200">
        <f t="shared" si="15"/>
        <v>81.90407647754769</v>
      </c>
    </row>
    <row r="201" spans="1:7" x14ac:dyDescent="0.35">
      <c r="A201" s="38">
        <v>167</v>
      </c>
      <c r="B201" s="24">
        <f t="shared" si="11"/>
        <v>0.2</v>
      </c>
      <c r="C201" s="25">
        <f t="shared" si="12"/>
        <v>9.4525582247415682E-2</v>
      </c>
      <c r="D201" s="24">
        <f t="shared" si="13"/>
        <v>0.29452558224741571</v>
      </c>
      <c r="F201">
        <f t="shared" si="14"/>
        <v>8.674531859817923E-2</v>
      </c>
      <c r="G201">
        <f t="shared" si="15"/>
        <v>81.990821796145866</v>
      </c>
    </row>
    <row r="202" spans="1:7" x14ac:dyDescent="0.35">
      <c r="A202" s="38">
        <v>168</v>
      </c>
      <c r="B202" s="24">
        <f t="shared" si="11"/>
        <v>0.2</v>
      </c>
      <c r="C202" s="25">
        <f t="shared" si="12"/>
        <v>9.2053385636439888E-2</v>
      </c>
      <c r="D202" s="24">
        <f t="shared" si="13"/>
        <v>0.2920533856364399</v>
      </c>
      <c r="F202">
        <f t="shared" si="14"/>
        <v>8.5295180061707082E-2</v>
      </c>
      <c r="G202">
        <f t="shared" si="15"/>
        <v>82.076116976207572</v>
      </c>
    </row>
    <row r="203" spans="1:7" x14ac:dyDescent="0.35">
      <c r="A203" s="38">
        <v>169</v>
      </c>
      <c r="B203" s="24">
        <f t="shared" si="11"/>
        <v>0.2</v>
      </c>
      <c r="C203" s="25">
        <f t="shared" si="12"/>
        <v>8.9637630845592231E-2</v>
      </c>
      <c r="D203" s="24">
        <f t="shared" si="13"/>
        <v>0.28963763084559224</v>
      </c>
      <c r="F203">
        <f t="shared" si="14"/>
        <v>8.3889957201847568E-2</v>
      </c>
      <c r="G203">
        <f t="shared" si="15"/>
        <v>82.16000693340942</v>
      </c>
    </row>
    <row r="204" spans="1:7" x14ac:dyDescent="0.35">
      <c r="A204" s="38">
        <v>170</v>
      </c>
      <c r="B204" s="24">
        <f t="shared" si="11"/>
        <v>0.2</v>
      </c>
      <c r="C204" s="25">
        <f t="shared" si="12"/>
        <v>8.7277456956490349E-2</v>
      </c>
      <c r="D204" s="24">
        <f t="shared" si="13"/>
        <v>0.28727745695649037</v>
      </c>
      <c r="F204">
        <f t="shared" si="14"/>
        <v>8.2528337275388178E-2</v>
      </c>
      <c r="G204">
        <f t="shared" si="15"/>
        <v>82.242535270684812</v>
      </c>
    </row>
    <row r="205" spans="1:7" x14ac:dyDescent="0.35">
      <c r="A205" s="38">
        <v>171</v>
      </c>
      <c r="B205" s="24">
        <f t="shared" si="11"/>
        <v>0.2</v>
      </c>
      <c r="C205" s="25">
        <f t="shared" si="12"/>
        <v>8.4971993340140453E-2</v>
      </c>
      <c r="D205" s="24">
        <f t="shared" si="13"/>
        <v>0.28497199334014045</v>
      </c>
      <c r="F205">
        <f t="shared" si="14"/>
        <v>8.1209036988253047E-2</v>
      </c>
      <c r="G205">
        <f t="shared" si="15"/>
        <v>82.323744307673067</v>
      </c>
    </row>
    <row r="206" spans="1:7" x14ac:dyDescent="0.35">
      <c r="A206" s="38">
        <v>172</v>
      </c>
      <c r="B206" s="24">
        <f t="shared" si="11"/>
        <v>0.2</v>
      </c>
      <c r="C206" s="25">
        <f t="shared" si="12"/>
        <v>8.2720361166599699E-2</v>
      </c>
      <c r="D206" s="24">
        <f t="shared" si="13"/>
        <v>0.28272036116659971</v>
      </c>
      <c r="F206">
        <f t="shared" si="14"/>
        <v>7.9930802618172578E-2</v>
      </c>
      <c r="G206">
        <f t="shared" si="15"/>
        <v>82.403675110291246</v>
      </c>
    </row>
    <row r="207" spans="1:7" x14ac:dyDescent="0.35">
      <c r="A207" s="38">
        <v>173</v>
      </c>
      <c r="B207" s="24">
        <f t="shared" si="11"/>
        <v>0.2</v>
      </c>
      <c r="C207" s="25">
        <f t="shared" si="12"/>
        <v>8.0521674851285502E-2</v>
      </c>
      <c r="D207" s="24">
        <f t="shared" si="13"/>
        <v>0.28052167485128554</v>
      </c>
      <c r="F207">
        <f t="shared" si="14"/>
        <v>7.8692410061370371E-2</v>
      </c>
      <c r="G207">
        <f t="shared" si="15"/>
        <v>82.482367520352611</v>
      </c>
    </row>
    <row r="208" spans="1:7" x14ac:dyDescent="0.35">
      <c r="A208" s="38">
        <v>174</v>
      </c>
      <c r="B208" s="24">
        <f t="shared" si="11"/>
        <v>0.2</v>
      </c>
      <c r="C208" s="25">
        <f t="shared" si="12"/>
        <v>7.8375043438043246E-2</v>
      </c>
      <c r="D208" s="24">
        <f t="shared" si="13"/>
        <v>0.27837504343804326</v>
      </c>
      <c r="F208">
        <f t="shared" si="14"/>
        <v>7.7492664809132472E-2</v>
      </c>
      <c r="G208">
        <f t="shared" si="15"/>
        <v>82.559860185161739</v>
      </c>
    </row>
    <row r="209" spans="1:7" x14ac:dyDescent="0.35">
      <c r="A209" s="38">
        <v>175</v>
      </c>
      <c r="B209" s="24">
        <f t="shared" si="11"/>
        <v>0.2</v>
      </c>
      <c r="C209" s="25">
        <f t="shared" si="12"/>
        <v>7.6279571919287567E-2</v>
      </c>
      <c r="D209" s="24">
        <f t="shared" si="13"/>
        <v>0.27627957191928759</v>
      </c>
      <c r="F209">
        <f t="shared" si="14"/>
        <v>7.6330401859904806E-2</v>
      </c>
      <c r="G209">
        <f t="shared" si="15"/>
        <v>82.636190587021645</v>
      </c>
    </row>
    <row r="210" spans="1:7" x14ac:dyDescent="0.35">
      <c r="A210" s="38">
        <v>176</v>
      </c>
      <c r="B210" s="24">
        <f t="shared" si="11"/>
        <v>0.2</v>
      </c>
      <c r="C210" s="25">
        <f t="shared" si="12"/>
        <v>7.4234362493725572E-2</v>
      </c>
      <c r="D210" s="24">
        <f t="shared" si="13"/>
        <v>0.27423436249372557</v>
      </c>
      <c r="F210">
        <f t="shared" si="14"/>
        <v>7.520448557234008E-2</v>
      </c>
      <c r="G210">
        <f t="shared" si="15"/>
        <v>82.711395072593987</v>
      </c>
    </row>
    <row r="211" spans="1:7" x14ac:dyDescent="0.35">
      <c r="A211" s="38">
        <v>177</v>
      </c>
      <c r="B211" s="24">
        <f t="shared" si="11"/>
        <v>0.2</v>
      </c>
      <c r="C211" s="25">
        <f t="shared" si="12"/>
        <v>7.2238515762335795E-2</v>
      </c>
      <c r="D211" s="24">
        <f t="shared" si="13"/>
        <v>0.27223851576233582</v>
      </c>
      <c r="F211">
        <f t="shared" si="14"/>
        <v>7.4113809464479569E-2</v>
      </c>
      <c r="G211">
        <f t="shared" si="15"/>
        <v>82.785508882058465</v>
      </c>
    </row>
    <row r="212" spans="1:7" x14ac:dyDescent="0.35">
      <c r="A212" s="38">
        <v>178</v>
      </c>
      <c r="B212" s="24">
        <f t="shared" si="11"/>
        <v>0.2</v>
      </c>
      <c r="C212" s="25">
        <f t="shared" si="12"/>
        <v>7.0291131863440978E-2</v>
      </c>
      <c r="D212" s="24">
        <f t="shared" si="13"/>
        <v>0.270291131863441</v>
      </c>
      <c r="F212">
        <f t="shared" si="14"/>
        <v>7.3057295964020053E-2</v>
      </c>
      <c r="G212">
        <f t="shared" si="15"/>
        <v>82.858566178022485</v>
      </c>
    </row>
    <row r="213" spans="1:7" x14ac:dyDescent="0.35">
      <c r="A213" s="38">
        <v>179</v>
      </c>
      <c r="B213" s="24">
        <f t="shared" si="11"/>
        <v>0.2</v>
      </c>
      <c r="C213" s="25">
        <f t="shared" si="12"/>
        <v>6.8391311547845127E-2</v>
      </c>
      <c r="D213" s="24">
        <f t="shared" si="13"/>
        <v>0.26839131154784512</v>
      </c>
      <c r="F213">
        <f t="shared" si="14"/>
        <v>7.203389611437247E-2</v>
      </c>
      <c r="G213">
        <f t="shared" si="15"/>
        <v>82.930600074136862</v>
      </c>
    </row>
    <row r="214" spans="1:7" x14ac:dyDescent="0.35">
      <c r="A214" s="38">
        <v>180</v>
      </c>
      <c r="B214" s="24">
        <f t="shared" si="11"/>
        <v>0.2</v>
      </c>
      <c r="C214" s="25">
        <f t="shared" si="12"/>
        <v>6.6538157195137879E-2</v>
      </c>
      <c r="D214" s="24">
        <f t="shared" si="13"/>
        <v>0.2665381571951379</v>
      </c>
      <c r="F214">
        <f t="shared" si="14"/>
        <v>7.1042589240980045E-2</v>
      </c>
      <c r="G214">
        <f t="shared" si="15"/>
        <v>83.001642663377837</v>
      </c>
    </row>
    <row r="215" spans="1:7" x14ac:dyDescent="0.35">
      <c r="A215" s="38">
        <v>181</v>
      </c>
      <c r="B215" s="24">
        <f t="shared" si="11"/>
        <v>0.2</v>
      </c>
      <c r="C215" s="25">
        <f t="shared" si="12"/>
        <v>6.4730773772372269E-2</v>
      </c>
      <c r="D215" s="24">
        <f t="shared" si="13"/>
        <v>0.26473077377237231</v>
      </c>
      <c r="F215">
        <f t="shared" si="14"/>
        <v>7.0082382582118963E-2</v>
      </c>
      <c r="G215">
        <f t="shared" si="15"/>
        <v>83.071725045959951</v>
      </c>
    </row>
    <row r="216" spans="1:7" x14ac:dyDescent="0.35">
      <c r="A216" s="38">
        <v>182</v>
      </c>
      <c r="B216" s="24">
        <f t="shared" si="11"/>
        <v>0.2</v>
      </c>
      <c r="C216" s="25">
        <f t="shared" si="12"/>
        <v>6.2968269736428092E-2</v>
      </c>
      <c r="D216" s="24">
        <f t="shared" si="13"/>
        <v>0.26296826973642812</v>
      </c>
      <c r="F216">
        <f t="shared" si="14"/>
        <v>6.9152310888170809E-2</v>
      </c>
      <c r="G216">
        <f t="shared" si="15"/>
        <v>83.140877356848122</v>
      </c>
    </row>
    <row r="217" spans="1:7" x14ac:dyDescent="0.35">
      <c r="A217" s="38">
        <v>183</v>
      </c>
      <c r="B217" s="24">
        <f t="shared" si="11"/>
        <v>0.2</v>
      </c>
      <c r="C217" s="25">
        <f t="shared" si="12"/>
        <v>6.1249757881449707E-2</v>
      </c>
      <c r="D217" s="24">
        <f t="shared" si="13"/>
        <v>0.26124975788144972</v>
      </c>
      <c r="F217">
        <f t="shared" si="14"/>
        <v>6.8251435993116102E-2</v>
      </c>
      <c r="G217">
        <f t="shared" si="15"/>
        <v>83.209128792841241</v>
      </c>
    </row>
    <row r="218" spans="1:7" x14ac:dyDescent="0.35">
      <c r="A218" s="38">
        <v>184</v>
      </c>
      <c r="B218" s="24">
        <f t="shared" si="11"/>
        <v>0.2</v>
      </c>
      <c r="C218" s="25">
        <f t="shared" si="12"/>
        <v>5.9574356132822449E-2</v>
      </c>
      <c r="D218" s="24">
        <f t="shared" si="13"/>
        <v>0.25957435613282248</v>
      </c>
      <c r="F218">
        <f t="shared" si="14"/>
        <v>6.7378846361769357E-2</v>
      </c>
      <c r="G218">
        <f t="shared" si="15"/>
        <v>83.276507639203004</v>
      </c>
    </row>
    <row r="219" spans="1:7" x14ac:dyDescent="0.35">
      <c r="A219" s="38">
        <v>185</v>
      </c>
      <c r="B219" s="24">
        <f t="shared" si="11"/>
        <v>0.2</v>
      </c>
      <c r="C219" s="25">
        <f t="shared" si="12"/>
        <v>5.7941188289214199E-2</v>
      </c>
      <c r="D219" s="24">
        <f t="shared" si="13"/>
        <v>0.2579411882892142</v>
      </c>
      <c r="F219">
        <f t="shared" si="14"/>
        <v>6.6533656616051845E-2</v>
      </c>
      <c r="G219">
        <f t="shared" si="15"/>
        <v>83.343041295819049</v>
      </c>
    </row>
    <row r="220" spans="1:7" x14ac:dyDescent="0.35">
      <c r="A220" s="38">
        <v>186</v>
      </c>
      <c r="B220" s="24">
        <f t="shared" si="11"/>
        <v>0.2</v>
      </c>
      <c r="C220" s="25">
        <f t="shared" si="12"/>
        <v>5.6349384714253596E-2</v>
      </c>
      <c r="D220" s="24">
        <f t="shared" si="13"/>
        <v>0.25634938471425361</v>
      </c>
      <c r="F220">
        <f t="shared" si="14"/>
        <v>6.5715007043376406E-2</v>
      </c>
      <c r="G220">
        <f t="shared" si="15"/>
        <v>83.408756302862429</v>
      </c>
    </row>
    <row r="221" spans="1:7" x14ac:dyDescent="0.35">
      <c r="A221" s="38">
        <v>187</v>
      </c>
      <c r="B221" s="24">
        <f t="shared" si="11"/>
        <v>0.2</v>
      </c>
      <c r="C221" s="25">
        <f t="shared" si="12"/>
        <v>5.4798082979460809E-2</v>
      </c>
      <c r="D221" s="24">
        <f t="shared" si="13"/>
        <v>0.25479808297946083</v>
      </c>
      <c r="F221">
        <f t="shared" si="14"/>
        <v>6.4922063090008211E-2</v>
      </c>
      <c r="G221">
        <f t="shared" si="15"/>
        <v>83.473678365952438</v>
      </c>
    </row>
    <row r="222" spans="1:7" x14ac:dyDescent="0.35">
      <c r="A222" s="38">
        <v>188</v>
      </c>
      <c r="B222" s="24">
        <f t="shared" si="11"/>
        <v>0.2</v>
      </c>
      <c r="C222" s="25">
        <f t="shared" si="12"/>
        <v>5.3286428460072525E-2</v>
      </c>
      <c r="D222" s="24">
        <f t="shared" si="13"/>
        <v>0.25328642846007254</v>
      </c>
      <c r="F222">
        <f t="shared" si="14"/>
        <v>6.4154014842059445E-2</v>
      </c>
      <c r="G222">
        <f t="shared" si="15"/>
        <v>83.537832380794498</v>
      </c>
    </row>
    <row r="223" spans="1:7" x14ac:dyDescent="0.35">
      <c r="A223" s="38">
        <v>189</v>
      </c>
      <c r="B223" s="24">
        <f t="shared" si="11"/>
        <v>0.2</v>
      </c>
      <c r="C223" s="25">
        <f t="shared" si="12"/>
        <v>5.181357488542844E-2</v>
      </c>
      <c r="D223" s="24">
        <f t="shared" si="13"/>
        <v>0.25181357488542844</v>
      </c>
      <c r="F223">
        <f t="shared" si="14"/>
        <v>6.3410076496579273E-2</v>
      </c>
      <c r="G223">
        <f t="shared" si="15"/>
        <v>83.601242457291079</v>
      </c>
    </row>
    <row r="224" spans="1:7" x14ac:dyDescent="0.35">
      <c r="A224" s="38">
        <v>190</v>
      </c>
      <c r="B224" s="24">
        <f t="shared" si="11"/>
        <v>0.2</v>
      </c>
      <c r="C224" s="25">
        <f t="shared" si="12"/>
        <v>5.0378684845597203E-2</v>
      </c>
      <c r="D224" s="24">
        <f t="shared" si="13"/>
        <v>0.25037868484559722</v>
      </c>
      <c r="F224">
        <f t="shared" si="14"/>
        <v>6.2689485825010896E-2</v>
      </c>
      <c r="G224">
        <f t="shared" si="15"/>
        <v>83.663931943116083</v>
      </c>
    </row>
    <row r="225" spans="1:7" x14ac:dyDescent="0.35">
      <c r="A225" s="38">
        <v>191</v>
      </c>
      <c r="B225" s="24">
        <f t="shared" si="11"/>
        <v>0.2</v>
      </c>
      <c r="C225" s="25">
        <f t="shared" si="12"/>
        <v>4.8980930255926494E-2</v>
      </c>
      <c r="D225" s="24">
        <f t="shared" si="13"/>
        <v>0.24898093025592649</v>
      </c>
      <c r="F225">
        <f t="shared" si="14"/>
        <v>6.1991503631106532E-2</v>
      </c>
      <c r="G225">
        <f t="shared" si="15"/>
        <v>83.725923446747188</v>
      </c>
    </row>
    <row r="226" spans="1:7" x14ac:dyDescent="0.35">
      <c r="A226" s="38">
        <v>192</v>
      </c>
      <c r="B226" s="24">
        <f t="shared" si="11"/>
        <v>0.2</v>
      </c>
      <c r="C226" s="25">
        <f t="shared" si="12"/>
        <v>4.7619492781201256E-2</v>
      </c>
      <c r="D226" s="24">
        <f t="shared" si="13"/>
        <v>0.24761949278120127</v>
      </c>
      <c r="F226">
        <f t="shared" si="14"/>
        <v>6.1315413205219389E-2</v>
      </c>
      <c r="G226">
        <f t="shared" si="15"/>
        <v>83.78723885995241</v>
      </c>
    </row>
    <row r="227" spans="1:7" x14ac:dyDescent="0.35">
      <c r="A227" s="38">
        <v>193</v>
      </c>
      <c r="B227" s="24">
        <f t="shared" si="11"/>
        <v>0.2</v>
      </c>
      <c r="C227" s="25">
        <f t="shared" si="12"/>
        <v>4.6293564221088795E-2</v>
      </c>
      <c r="D227" s="24">
        <f t="shared" si="13"/>
        <v>0.24629356422108881</v>
      </c>
      <c r="F227">
        <f t="shared" si="14"/>
        <v>6.0660519776727595E-2</v>
      </c>
      <c r="G227">
        <f t="shared" si="15"/>
        <v>83.847899379729142</v>
      </c>
    </row>
    <row r="228" spans="1:7" x14ac:dyDescent="0.35">
      <c r="A228" s="38">
        <v>194</v>
      </c>
      <c r="B228" s="24">
        <f t="shared" ref="B228:B291" si="16">IF(A228&lt;(365.01*$B$18),$B$17,0)</f>
        <v>0.2</v>
      </c>
      <c r="C228" s="25">
        <f t="shared" ref="C228:C291" si="17">(1-(1/(1+EXP(-$I$18*((A228)-$I$17)))))*(1-$B$17)</f>
        <v>4.500234685853384E-2</v>
      </c>
      <c r="D228" s="24">
        <f t="shared" ref="D228:D291" si="18">SUM(B228:C228)</f>
        <v>0.24500234685853384</v>
      </c>
      <c r="F228">
        <f t="shared" ref="F228:F291" si="19">D228^2</f>
        <v>6.0026149966189324E-2</v>
      </c>
      <c r="G228">
        <f t="shared" si="15"/>
        <v>83.907925529695333</v>
      </c>
    </row>
    <row r="229" spans="1:7" x14ac:dyDescent="0.35">
      <c r="A229" s="38">
        <v>195</v>
      </c>
      <c r="B229" s="24">
        <f t="shared" si="16"/>
        <v>0.2</v>
      </c>
      <c r="C229" s="25">
        <f t="shared" si="17"/>
        <v>4.3745053772752666E-2</v>
      </c>
      <c r="D229" s="24">
        <f t="shared" si="18"/>
        <v>0.24374505377275268</v>
      </c>
      <c r="F229">
        <f t="shared" si="19"/>
        <v>5.9411651238682098E-2</v>
      </c>
      <c r="G229">
        <f t="shared" si="15"/>
        <v>83.96733718093401</v>
      </c>
    </row>
    <row r="230" spans="1:7" x14ac:dyDescent="0.35">
      <c r="A230" s="38">
        <v>196</v>
      </c>
      <c r="B230" s="24">
        <f t="shared" si="16"/>
        <v>0.2</v>
      </c>
      <c r="C230" s="25">
        <f t="shared" si="17"/>
        <v>4.2520909118451036E-2</v>
      </c>
      <c r="D230" s="24">
        <f t="shared" si="18"/>
        <v>0.24252090911845103</v>
      </c>
      <c r="F230">
        <f t="shared" si="19"/>
        <v>5.8816391359639987E-2</v>
      </c>
      <c r="G230">
        <f t="shared" si="15"/>
        <v>84.026153572293651</v>
      </c>
    </row>
    <row r="231" spans="1:7" x14ac:dyDescent="0.35">
      <c r="A231" s="38">
        <v>197</v>
      </c>
      <c r="B231" s="24">
        <f t="shared" si="16"/>
        <v>0.2</v>
      </c>
      <c r="C231" s="25">
        <f t="shared" si="17"/>
        <v>4.1329148372867858E-2</v>
      </c>
      <c r="D231" s="24">
        <f t="shared" si="18"/>
        <v>0.24132914837286787</v>
      </c>
      <c r="F231">
        <f t="shared" si="19"/>
        <v>5.8239757854373672E-2</v>
      </c>
      <c r="G231">
        <f t="shared" si="15"/>
        <v>84.084393330148032</v>
      </c>
    </row>
    <row r="232" spans="1:7" x14ac:dyDescent="0.35">
      <c r="A232" s="38">
        <v>198</v>
      </c>
      <c r="B232" s="24">
        <f t="shared" si="16"/>
        <v>0.2</v>
      </c>
      <c r="C232" s="25">
        <f t="shared" si="17"/>
        <v>4.0169018552213137E-2</v>
      </c>
      <c r="D232" s="24">
        <f t="shared" si="18"/>
        <v>0.24016901855221315</v>
      </c>
      <c r="F232">
        <f t="shared" si="19"/>
        <v>5.7681157472333301E-2</v>
      </c>
      <c r="G232">
        <f t="shared" si="15"/>
        <v>84.142074487620363</v>
      </c>
    </row>
    <row r="233" spans="1:7" x14ac:dyDescent="0.35">
      <c r="A233" s="38">
        <v>199</v>
      </c>
      <c r="B233" s="24">
        <f t="shared" si="16"/>
        <v>0.2</v>
      </c>
      <c r="C233" s="25">
        <f t="shared" si="17"/>
        <v>3.9039778399039986E-2</v>
      </c>
      <c r="D233" s="24">
        <f t="shared" si="18"/>
        <v>0.23903977839904</v>
      </c>
      <c r="F233">
        <f t="shared" si="19"/>
        <v>5.714001565706215E-2</v>
      </c>
      <c r="G233">
        <f t="shared" si="15"/>
        <v>84.199214503277432</v>
      </c>
    </row>
    <row r="234" spans="1:7" x14ac:dyDescent="0.35">
      <c r="A234" s="38">
        <v>200</v>
      </c>
      <c r="B234" s="24">
        <f t="shared" si="16"/>
        <v>0.2</v>
      </c>
      <c r="C234" s="25">
        <f t="shared" si="17"/>
        <v>3.7940698542053314E-2</v>
      </c>
      <c r="D234" s="24">
        <f t="shared" si="18"/>
        <v>0.23794069854205332</v>
      </c>
      <c r="F234">
        <f t="shared" si="19"/>
        <v>5.6615776022680295E-2</v>
      </c>
      <c r="G234">
        <f t="shared" si="15"/>
        <v>84.255830279300113</v>
      </c>
    </row>
    <row r="235" spans="1:7" x14ac:dyDescent="0.35">
      <c r="A235" s="38">
        <v>201</v>
      </c>
      <c r="B235" s="24">
        <f t="shared" si="16"/>
        <v>0.2</v>
      </c>
      <c r="C235" s="25">
        <f t="shared" si="17"/>
        <v>3.6871061629823745E-2</v>
      </c>
      <c r="D235" s="24">
        <f t="shared" si="18"/>
        <v>0.23687106162982374</v>
      </c>
      <c r="F235">
        <f t="shared" si="19"/>
        <v>5.6107899837639759E-2</v>
      </c>
      <c r="G235">
        <f t="shared" si="15"/>
        <v>84.311938179137755</v>
      </c>
    </row>
    <row r="236" spans="1:7" x14ac:dyDescent="0.35">
      <c r="A236" s="38">
        <v>202</v>
      </c>
      <c r="B236" s="24">
        <f t="shared" si="16"/>
        <v>0.2</v>
      </c>
      <c r="C236" s="25">
        <f t="shared" si="17"/>
        <v>3.5830162439829484E-2</v>
      </c>
      <c r="D236" s="24">
        <f t="shared" si="18"/>
        <v>0.23583016243982949</v>
      </c>
      <c r="F236">
        <f t="shared" si="19"/>
        <v>5.5615865516396364E-2</v>
      </c>
      <c r="G236">
        <f t="shared" si="15"/>
        <v>84.367554044654156</v>
      </c>
    </row>
    <row r="237" spans="1:7" x14ac:dyDescent="0.35">
      <c r="A237" s="38">
        <v>203</v>
      </c>
      <c r="B237" s="24">
        <f t="shared" si="16"/>
        <v>0.2</v>
      </c>
      <c r="C237" s="25">
        <f t="shared" si="17"/>
        <v>3.4817307964217739E-2</v>
      </c>
      <c r="D237" s="24">
        <f t="shared" si="18"/>
        <v>0.23481730796421774</v>
      </c>
      <c r="F237">
        <f t="shared" si="19"/>
        <v>5.5139168119562272E-2</v>
      </c>
      <c r="G237">
        <f t="shared" si="15"/>
        <v>84.422693212773723</v>
      </c>
    </row>
    <row r="238" spans="1:7" x14ac:dyDescent="0.35">
      <c r="A238" s="38">
        <v>204</v>
      </c>
      <c r="B238" s="24">
        <f t="shared" si="16"/>
        <v>0.2</v>
      </c>
      <c r="C238" s="25">
        <f t="shared" si="17"/>
        <v>3.3831817473627006E-2</v>
      </c>
      <c r="D238" s="24">
        <f t="shared" si="18"/>
        <v>0.23383181747362702</v>
      </c>
      <c r="F238">
        <f t="shared" si="19"/>
        <v>5.4677318863019624E-2</v>
      </c>
      <c r="G238">
        <f t="shared" si="15"/>
        <v>84.477370531636737</v>
      </c>
    </row>
    <row r="239" spans="1:7" x14ac:dyDescent="0.35">
      <c r="A239" s="38">
        <v>205</v>
      </c>
      <c r="B239" s="24">
        <f t="shared" si="16"/>
        <v>0.2</v>
      </c>
      <c r="C239" s="25">
        <f t="shared" si="17"/>
        <v>3.2873022560371994E-2</v>
      </c>
      <c r="D239" s="24">
        <f t="shared" si="18"/>
        <v>0.23287302256037201</v>
      </c>
      <c r="F239">
        <f t="shared" si="19"/>
        <v>5.4229844636403533E-2</v>
      </c>
      <c r="G239">
        <f t="shared" si="15"/>
        <v>84.531600376273147</v>
      </c>
    </row>
    <row r="240" spans="1:7" x14ac:dyDescent="0.35">
      <c r="A240" s="38">
        <v>206</v>
      </c>
      <c r="B240" s="24">
        <f t="shared" si="16"/>
        <v>0.2</v>
      </c>
      <c r="C240" s="25">
        <f t="shared" si="17"/>
        <v>3.1940267162251158E-2</v>
      </c>
      <c r="D240" s="24">
        <f t="shared" si="18"/>
        <v>0.23194026716225116</v>
      </c>
      <c r="F240">
        <f t="shared" si="19"/>
        <v>5.3796287531296443E-2</v>
      </c>
      <c r="G240">
        <f t="shared" si="15"/>
        <v>84.585396663804445</v>
      </c>
    </row>
    <row r="241" spans="1:7" x14ac:dyDescent="0.35">
      <c r="A241" s="38">
        <v>207</v>
      </c>
      <c r="B241" s="24">
        <f t="shared" si="16"/>
        <v>0.2</v>
      </c>
      <c r="C241" s="25">
        <f t="shared" si="17"/>
        <v>3.1032907568188862E-2</v>
      </c>
      <c r="D241" s="24">
        <f t="shared" si="18"/>
        <v>0.23103290756818887</v>
      </c>
      <c r="F241">
        <f t="shared" si="19"/>
        <v>5.3376204379411298E-2</v>
      </c>
      <c r="G241">
        <f t="shared" si="15"/>
        <v>84.638772868183864</v>
      </c>
    </row>
    <row r="242" spans="1:7" x14ac:dyDescent="0.35">
      <c r="A242" s="38">
        <v>208</v>
      </c>
      <c r="B242" s="24">
        <f t="shared" si="16"/>
        <v>0.2</v>
      </c>
      <c r="C242" s="25">
        <f t="shared" si="17"/>
        <v>3.0150312406884705E-2</v>
      </c>
      <c r="D242" s="24">
        <f t="shared" si="18"/>
        <v>0.23015031240688472</v>
      </c>
      <c r="F242">
        <f t="shared" si="19"/>
        <v>5.296916630098663E-2</v>
      </c>
      <c r="G242">
        <f t="shared" si="15"/>
        <v>84.691742034484847</v>
      </c>
    </row>
    <row r="243" spans="1:7" x14ac:dyDescent="0.35">
      <c r="A243" s="38">
        <v>209</v>
      </c>
      <c r="B243" s="24">
        <f t="shared" si="16"/>
        <v>0.2</v>
      </c>
      <c r="C243" s="25">
        <f t="shared" si="17"/>
        <v>2.9291862619591935E-2</v>
      </c>
      <c r="D243" s="24">
        <f t="shared" si="18"/>
        <v>0.22929186261959195</v>
      </c>
      <c r="F243">
        <f t="shared" si="19"/>
        <v>5.2574758263561824E-2</v>
      </c>
      <c r="G243">
        <f t="shared" si="15"/>
        <v>84.744316792748407</v>
      </c>
    </row>
    <row r="244" spans="1:7" x14ac:dyDescent="0.35">
      <c r="A244" s="38">
        <v>210</v>
      </c>
      <c r="B244" s="24">
        <f t="shared" si="16"/>
        <v>0.2</v>
      </c>
      <c r="C244" s="25">
        <f t="shared" si="17"/>
        <v>2.8456951418108913E-2</v>
      </c>
      <c r="D244" s="24">
        <f t="shared" si="18"/>
        <v>0.22845695141810893</v>
      </c>
      <c r="F244">
        <f t="shared" si="19"/>
        <v>5.2192578651256184E-2</v>
      </c>
      <c r="G244">
        <f t="shared" si="15"/>
        <v>84.796509371399665</v>
      </c>
    </row>
    <row r="245" spans="1:7" x14ac:dyDescent="0.35">
      <c r="A245" s="38">
        <v>211</v>
      </c>
      <c r="B245" s="24">
        <f t="shared" si="16"/>
        <v>0.2</v>
      </c>
      <c r="C245" s="25">
        <f t="shared" si="17"/>
        <v>2.7644984229021133E-2</v>
      </c>
      <c r="D245" s="24">
        <f t="shared" si="18"/>
        <v>0.22764498422902113</v>
      </c>
      <c r="F245">
        <f t="shared" si="19"/>
        <v>5.1822238844631281E-2</v>
      </c>
      <c r="G245">
        <f t="shared" si="15"/>
        <v>84.848331610244301</v>
      </c>
    </row>
    <row r="246" spans="1:7" x14ac:dyDescent="0.35">
      <c r="A246" s="38">
        <v>212</v>
      </c>
      <c r="B246" s="24">
        <f t="shared" si="16"/>
        <v>0.2</v>
      </c>
      <c r="C246" s="25">
        <f t="shared" si="17"/>
        <v>2.6855378625185989E-2</v>
      </c>
      <c r="D246" s="24">
        <f t="shared" si="18"/>
        <v>0.22685537862518601</v>
      </c>
      <c r="F246">
        <f t="shared" si="19"/>
        <v>5.14633628111765E-2</v>
      </c>
      <c r="G246">
        <f t="shared" si="15"/>
        <v>84.899794973055478</v>
      </c>
    </row>
    <row r="247" spans="1:7" x14ac:dyDescent="0.35">
      <c r="A247" s="38">
        <v>213</v>
      </c>
      <c r="B247" s="24">
        <f t="shared" si="16"/>
        <v>0.2</v>
      </c>
      <c r="C247" s="25">
        <f t="shared" si="17"/>
        <v>2.60875642454125E-2</v>
      </c>
      <c r="D247" s="24">
        <f t="shared" si="18"/>
        <v>0.22608756424541251</v>
      </c>
      <c r="F247">
        <f t="shared" si="19"/>
        <v>5.1115586706423528E-2</v>
      </c>
      <c r="G247">
        <f t="shared" si="15"/>
        <v>84.950910559761908</v>
      </c>
    </row>
    <row r="248" spans="1:7" x14ac:dyDescent="0.35">
      <c r="A248" s="38">
        <v>214</v>
      </c>
      <c r="B248" s="24">
        <f t="shared" si="16"/>
        <v>0.2</v>
      </c>
      <c r="C248" s="25">
        <f t="shared" si="17"/>
        <v>2.5340982703245099E-2</v>
      </c>
      <c r="D248" s="24">
        <f t="shared" si="18"/>
        <v>0.2253409827032451</v>
      </c>
      <c r="F248">
        <f t="shared" si="19"/>
        <v>5.0778558485664205E-2</v>
      </c>
      <c r="G248">
        <f t="shared" si="15"/>
        <v>85.001689118247569</v>
      </c>
    </row>
    <row r="249" spans="1:7" x14ac:dyDescent="0.35">
      <c r="A249" s="38">
        <v>215</v>
      </c>
      <c r="B249" s="24">
        <f t="shared" si="16"/>
        <v>0.2</v>
      </c>
      <c r="C249" s="25">
        <f t="shared" si="17"/>
        <v>2.4615087485718414E-2</v>
      </c>
      <c r="D249" s="24">
        <f t="shared" si="18"/>
        <v>0.22461508748571843</v>
      </c>
      <c r="F249">
        <f t="shared" si="19"/>
        <v>5.045193752621694E-2</v>
      </c>
      <c r="G249">
        <f t="shared" si="15"/>
        <v>85.052141055773788</v>
      </c>
    </row>
    <row r="250" spans="1:7" x14ac:dyDescent="0.35">
      <c r="A250" s="38">
        <v>216</v>
      </c>
      <c r="B250" s="24">
        <f t="shared" si="16"/>
        <v>0.2</v>
      </c>
      <c r="C250" s="25">
        <f t="shared" si="17"/>
        <v>2.3909343842908905E-2</v>
      </c>
      <c r="D250" s="24">
        <f t="shared" si="18"/>
        <v>0.22390934384290892</v>
      </c>
      <c r="F250">
        <f t="shared" si="19"/>
        <v>5.0135394260162017E-2</v>
      </c>
      <c r="G250">
        <f t="shared" si="15"/>
        <v>85.102276450033955</v>
      </c>
    </row>
    <row r="251" spans="1:7" x14ac:dyDescent="0.35">
      <c r="A251" s="38">
        <v>217</v>
      </c>
      <c r="B251" s="24">
        <f t="shared" si="16"/>
        <v>0.2</v>
      </c>
      <c r="C251" s="25">
        <f t="shared" si="17"/>
        <v>2.3223228669072605E-2</v>
      </c>
      <c r="D251" s="24">
        <f t="shared" si="18"/>
        <v>0.22322322866907263</v>
      </c>
      <c r="F251">
        <f t="shared" si="19"/>
        <v>4.9828609817445087E-2</v>
      </c>
      <c r="G251">
        <f t="shared" si="15"/>
        <v>85.152105059851394</v>
      </c>
    </row>
    <row r="252" spans="1:7" x14ac:dyDescent="0.35">
      <c r="A252" s="38">
        <v>218</v>
      </c>
      <c r="B252" s="24">
        <f t="shared" si="16"/>
        <v>0.2</v>
      </c>
      <c r="C252" s="25">
        <f t="shared" si="17"/>
        <v>2.2556230376114074E-2</v>
      </c>
      <c r="D252" s="24">
        <f t="shared" si="18"/>
        <v>0.22255623037611408</v>
      </c>
      <c r="F252">
        <f t="shared" si="19"/>
        <v>4.953127567922596E-2</v>
      </c>
      <c r="G252">
        <f t="shared" si="15"/>
        <v>85.201636335530623</v>
      </c>
    </row>
    <row r="253" spans="1:7" x14ac:dyDescent="0.35">
      <c r="A253" s="38">
        <v>219</v>
      </c>
      <c r="B253" s="24">
        <f t="shared" si="16"/>
        <v>0.2</v>
      </c>
      <c r="C253" s="25">
        <f t="shared" si="17"/>
        <v>2.1907848760100546E-2</v>
      </c>
      <c r="D253" s="24">
        <f t="shared" si="18"/>
        <v>0.22190784876010056</v>
      </c>
      <c r="F253">
        <f t="shared" si="19"/>
        <v>4.9243093341335663E-2</v>
      </c>
      <c r="G253">
        <f t="shared" si="15"/>
        <v>85.250879428871954</v>
      </c>
    </row>
    <row r="254" spans="1:7" x14ac:dyDescent="0.35">
      <c r="A254" s="38">
        <v>220</v>
      </c>
      <c r="B254" s="24">
        <f t="shared" si="16"/>
        <v>0.2</v>
      </c>
      <c r="C254" s="25">
        <f t="shared" si="17"/>
        <v>2.1277594861492766E-2</v>
      </c>
      <c r="D254" s="24">
        <f t="shared" si="18"/>
        <v>0.22127759486149279</v>
      </c>
      <c r="F254">
        <f t="shared" si="19"/>
        <v>4.8963773987686941E-2</v>
      </c>
      <c r="G254">
        <f t="shared" si="15"/>
        <v>85.299843202859648</v>
      </c>
    </row>
    <row r="255" spans="1:7" x14ac:dyDescent="0.35">
      <c r="A255" s="38">
        <v>221</v>
      </c>
      <c r="B255" s="24">
        <f t="shared" si="16"/>
        <v>0.2</v>
      </c>
      <c r="C255" s="25">
        <f t="shared" si="17"/>
        <v>2.0664990819731256E-2</v>
      </c>
      <c r="D255" s="24">
        <f t="shared" si="18"/>
        <v>0.22066499081973126</v>
      </c>
      <c r="F255">
        <f t="shared" si="19"/>
        <v>4.8693038173472078E-2</v>
      </c>
      <c r="G255">
        <f t="shared" si="15"/>
        <v>85.348536241033116</v>
      </c>
    </row>
    <row r="256" spans="1:7" x14ac:dyDescent="0.35">
      <c r="A256" s="38">
        <v>222</v>
      </c>
      <c r="B256" s="24">
        <f t="shared" si="16"/>
        <v>0.2</v>
      </c>
      <c r="C256" s="25">
        <f t="shared" si="17"/>
        <v>2.0069569722783776E-2</v>
      </c>
      <c r="D256" s="24">
        <f t="shared" si="18"/>
        <v>0.2200695697227838</v>
      </c>
      <c r="F256">
        <f t="shared" si="19"/>
        <v>4.8430615517971197E-2</v>
      </c>
      <c r="G256">
        <f t="shared" si="15"/>
        <v>85.396966856551089</v>
      </c>
    </row>
    <row r="257" spans="1:7" x14ac:dyDescent="0.35">
      <c r="A257" s="38">
        <v>223</v>
      </c>
      <c r="B257" s="24">
        <f t="shared" si="16"/>
        <v>0.2</v>
      </c>
      <c r="C257" s="25">
        <f t="shared" si="17"/>
        <v>1.9490875452222237E-2</v>
      </c>
      <c r="D257" s="24">
        <f t="shared" si="18"/>
        <v>0.21949087545222223</v>
      </c>
      <c r="F257">
        <f t="shared" si="19"/>
        <v>4.8176244406782934E-2</v>
      </c>
      <c r="G257">
        <f t="shared" si="15"/>
        <v>85.445143100957878</v>
      </c>
    </row>
    <row r="258" spans="1:7" x14ac:dyDescent="0.35">
      <c r="A258" s="38">
        <v>224</v>
      </c>
      <c r="B258" s="24">
        <f t="shared" si="16"/>
        <v>0.2</v>
      </c>
      <c r="C258" s="25">
        <f t="shared" si="17"/>
        <v>1.8928462524368951E-2</v>
      </c>
      <c r="D258" s="24">
        <f t="shared" si="18"/>
        <v>0.21892846252436896</v>
      </c>
      <c r="F258">
        <f t="shared" si="19"/>
        <v>4.7929671703284021E-2</v>
      </c>
      <c r="G258">
        <f t="shared" si="15"/>
        <v>85.493072772661165</v>
      </c>
    </row>
    <row r="259" spans="1:7" x14ac:dyDescent="0.35">
      <c r="A259" s="38">
        <v>225</v>
      </c>
      <c r="B259" s="24">
        <f t="shared" si="16"/>
        <v>0.2</v>
      </c>
      <c r="C259" s="25">
        <f t="shared" si="17"/>
        <v>1.838189592802051E-2</v>
      </c>
      <c r="D259" s="24">
        <f t="shared" si="18"/>
        <v>0.21838189592802051</v>
      </c>
      <c r="F259">
        <f t="shared" si="19"/>
        <v>4.769065246911678E-2</v>
      </c>
      <c r="G259">
        <f t="shared" si="15"/>
        <v>85.54076342513028</v>
      </c>
    </row>
    <row r="260" spans="1:7" x14ac:dyDescent="0.35">
      <c r="A260" s="38">
        <v>226</v>
      </c>
      <c r="B260" s="24">
        <f t="shared" si="16"/>
        <v>0.2</v>
      </c>
      <c r="C260" s="25">
        <f t="shared" si="17"/>
        <v>1.7850750959225881E-2</v>
      </c>
      <c r="D260" s="24">
        <f t="shared" si="18"/>
        <v>0.2178507509592259</v>
      </c>
      <c r="F260">
        <f t="shared" si="19"/>
        <v>4.7458949693498668E-2</v>
      </c>
      <c r="G260">
        <f t="shared" si="15"/>
        <v>85.588222374823772</v>
      </c>
    </row>
    <row r="261" spans="1:7" x14ac:dyDescent="0.35">
      <c r="A261" s="38">
        <v>227</v>
      </c>
      <c r="B261" s="24">
        <f t="shared" si="16"/>
        <v>0.2</v>
      </c>
      <c r="C261" s="25">
        <f t="shared" si="17"/>
        <v>1.7334613053568405E-2</v>
      </c>
      <c r="D261" s="24">
        <f t="shared" si="18"/>
        <v>0.21733461305356841</v>
      </c>
      <c r="F261">
        <f t="shared" si="19"/>
        <v>4.7234334031144305E-2</v>
      </c>
      <c r="G261">
        <f t="shared" si="15"/>
        <v>85.635456708854917</v>
      </c>
    </row>
    <row r="262" spans="1:7" x14ac:dyDescent="0.35">
      <c r="A262" s="38">
        <v>228</v>
      </c>
      <c r="B262" s="24">
        <f t="shared" si="16"/>
        <v>0.2</v>
      </c>
      <c r="C262" s="25">
        <f t="shared" si="17"/>
        <v>1.6833077616374672E-2</v>
      </c>
      <c r="D262" s="24">
        <f t="shared" si="18"/>
        <v>0.21683307761637469</v>
      </c>
      <c r="F262">
        <f t="shared" si="19"/>
        <v>4.7016583548588772E-2</v>
      </c>
      <c r="G262">
        <f t="shared" si="15"/>
        <v>85.6824732924035</v>
      </c>
    </row>
    <row r="263" spans="1:7" x14ac:dyDescent="0.35">
      <c r="A263" s="38">
        <v>229</v>
      </c>
      <c r="B263" s="24">
        <f t="shared" si="16"/>
        <v>0.2</v>
      </c>
      <c r="C263" s="25">
        <f t="shared" si="17"/>
        <v>1.6345749851242354E-2</v>
      </c>
      <c r="D263" s="24">
        <f t="shared" si="18"/>
        <v>0.21634574985124236</v>
      </c>
      <c r="F263">
        <f t="shared" si="19"/>
        <v>4.6805483478696334E-2</v>
      </c>
      <c r="G263">
        <f t="shared" ref="G263:G326" si="20">F263+G262</f>
        <v>85.729278775882193</v>
      </c>
    </row>
    <row r="264" spans="1:7" x14ac:dyDescent="0.35">
      <c r="A264" s="38">
        <v>230</v>
      </c>
      <c r="B264" s="24">
        <f t="shared" si="16"/>
        <v>0.2</v>
      </c>
      <c r="C264" s="25">
        <f t="shared" si="17"/>
        <v>1.5872244587261976E-2</v>
      </c>
      <c r="D264" s="24">
        <f t="shared" si="18"/>
        <v>0.21587224458726198</v>
      </c>
      <c r="F264">
        <f t="shared" si="19"/>
        <v>4.6600825983142656E-2</v>
      </c>
      <c r="G264">
        <f t="shared" si="20"/>
        <v>85.775879601865341</v>
      </c>
    </row>
    <row r="265" spans="1:7" x14ac:dyDescent="0.35">
      <c r="A265" s="38">
        <v>231</v>
      </c>
      <c r="B265" s="24">
        <f t="shared" si="16"/>
        <v>0.2</v>
      </c>
      <c r="C265" s="25">
        <f t="shared" si="17"/>
        <v>1.5412186105273395E-2</v>
      </c>
      <c r="D265" s="24">
        <f t="shared" si="18"/>
        <v>0.21541218610527341</v>
      </c>
      <c r="F265">
        <f t="shared" si="19"/>
        <v>4.6402409922652946E-2</v>
      </c>
      <c r="G265">
        <f t="shared" si="20"/>
        <v>85.822282011787991</v>
      </c>
    </row>
    <row r="266" spans="1:7" x14ac:dyDescent="0.35">
      <c r="A266" s="38">
        <v>232</v>
      </c>
      <c r="B266" s="24">
        <f t="shared" si="16"/>
        <v>0.2</v>
      </c>
      <c r="C266" s="25">
        <f t="shared" si="17"/>
        <v>1.4965207963483619E-2</v>
      </c>
      <c r="D266" s="24">
        <f t="shared" si="18"/>
        <v>0.21496520796348362</v>
      </c>
      <c r="F266">
        <f t="shared" si="19"/>
        <v>4.6210040634783761E-2</v>
      </c>
      <c r="G266">
        <f t="shared" si="20"/>
        <v>85.868492052422781</v>
      </c>
    </row>
    <row r="267" spans="1:7" x14ac:dyDescent="0.35">
      <c r="A267" s="38">
        <v>233</v>
      </c>
      <c r="B267" s="24">
        <f t="shared" si="16"/>
        <v>0.2</v>
      </c>
      <c r="C267" s="25">
        <f t="shared" si="17"/>
        <v>1.4530952822746102E-2</v>
      </c>
      <c r="D267" s="24">
        <f t="shared" si="18"/>
        <v>0.21453095282274612</v>
      </c>
      <c r="F267">
        <f t="shared" si="19"/>
        <v>4.6023529719035318E-2</v>
      </c>
      <c r="G267">
        <f t="shared" si="20"/>
        <v>85.914515582141817</v>
      </c>
    </row>
    <row r="268" spans="1:7" x14ac:dyDescent="0.35">
      <c r="A268" s="38">
        <v>234</v>
      </c>
      <c r="B268" s="24">
        <f t="shared" si="16"/>
        <v>0.2</v>
      </c>
      <c r="C268" s="25">
        <f t="shared" si="17"/>
        <v>1.4109072271778178E-2</v>
      </c>
      <c r="D268" s="24">
        <f t="shared" si="18"/>
        <v>0.21410907227177819</v>
      </c>
      <c r="F268">
        <f t="shared" si="19"/>
        <v>4.5842694829081536E-2</v>
      </c>
      <c r="G268">
        <f t="shared" si="20"/>
        <v>85.960358276970894</v>
      </c>
    </row>
    <row r="269" spans="1:7" x14ac:dyDescent="0.35">
      <c r="A269" s="38">
        <v>235</v>
      </c>
      <c r="B269" s="24">
        <f t="shared" si="16"/>
        <v>0.2</v>
      </c>
      <c r="C269" s="25">
        <f t="shared" si="17"/>
        <v>1.369922665258212E-2</v>
      </c>
      <c r="D269" s="24">
        <f t="shared" si="18"/>
        <v>0.21369922665258212</v>
      </c>
      <c r="F269">
        <f t="shared" si="19"/>
        <v>4.5667359471911667E-2</v>
      </c>
      <c r="G269">
        <f t="shared" si="20"/>
        <v>86.0060256364428</v>
      </c>
    </row>
    <row r="270" spans="1:7" x14ac:dyDescent="0.35">
      <c r="A270" s="38">
        <v>236</v>
      </c>
      <c r="B270" s="24">
        <f t="shared" si="16"/>
        <v>0.2</v>
      </c>
      <c r="C270" s="25">
        <f t="shared" si="17"/>
        <v>1.3301084886305325E-2</v>
      </c>
      <c r="D270" s="24">
        <f t="shared" si="18"/>
        <v>0.21330108488630534</v>
      </c>
      <c r="F270">
        <f t="shared" si="19"/>
        <v>4.5497352813674834E-2</v>
      </c>
      <c r="G270">
        <f t="shared" si="20"/>
        <v>86.051522989256469</v>
      </c>
    </row>
    <row r="271" spans="1:7" x14ac:dyDescent="0.35">
      <c r="A271" s="38">
        <v>237</v>
      </c>
      <c r="B271" s="24">
        <f t="shared" si="16"/>
        <v>0.2</v>
      </c>
      <c r="C271" s="25">
        <f t="shared" si="17"/>
        <v>1.2914324299764246E-2</v>
      </c>
      <c r="D271" s="24">
        <f t="shared" si="18"/>
        <v>0.21291432429976426</v>
      </c>
      <c r="F271">
        <f t="shared" si="19"/>
        <v>4.5332509492025184E-2</v>
      </c>
      <c r="G271">
        <f t="shared" si="20"/>
        <v>86.096855498748496</v>
      </c>
    </row>
    <row r="272" spans="1:7" x14ac:dyDescent="0.35">
      <c r="A272" s="38">
        <v>238</v>
      </c>
      <c r="B272" s="24">
        <f t="shared" si="16"/>
        <v>0.2</v>
      </c>
      <c r="C272" s="25">
        <f t="shared" si="17"/>
        <v>1.2538630452838895E-2</v>
      </c>
      <c r="D272" s="24">
        <f t="shared" si="18"/>
        <v>0.21253863045283891</v>
      </c>
      <c r="F272">
        <f t="shared" si="19"/>
        <v>4.5172669434768421E-2</v>
      </c>
      <c r="G272">
        <f t="shared" si="20"/>
        <v>86.142028168183259</v>
      </c>
    </row>
    <row r="273" spans="1:7" x14ac:dyDescent="0.35">
      <c r="A273" s="38">
        <v>239</v>
      </c>
      <c r="B273" s="24">
        <f t="shared" si="16"/>
        <v>0.2</v>
      </c>
      <c r="C273" s="25">
        <f t="shared" si="17"/>
        <v>1.2173696966925097E-2</v>
      </c>
      <c r="D273" s="24">
        <f t="shared" si="18"/>
        <v>0.21217369696692512</v>
      </c>
      <c r="F273">
        <f t="shared" si="19"/>
        <v>4.5017677684612567E-2</v>
      </c>
      <c r="G273">
        <f t="shared" si="20"/>
        <v>86.187045845867871</v>
      </c>
    </row>
    <row r="274" spans="1:7" x14ac:dyDescent="0.35">
      <c r="A274" s="38">
        <v>240</v>
      </c>
      <c r="B274" s="24">
        <f t="shared" si="16"/>
        <v>0.2</v>
      </c>
      <c r="C274" s="25">
        <f t="shared" si="17"/>
        <v>1.1819225354618457E-2</v>
      </c>
      <c r="D274" s="24">
        <f t="shared" si="18"/>
        <v>0.21181922535461847</v>
      </c>
      <c r="F274">
        <f t="shared" si="19"/>
        <v>4.4867384229830644E-2</v>
      </c>
      <c r="G274">
        <f t="shared" si="20"/>
        <v>86.231913230097703</v>
      </c>
    </row>
    <row r="275" spans="1:7" x14ac:dyDescent="0.35">
      <c r="A275" s="38">
        <v>241</v>
      </c>
      <c r="B275" s="24">
        <f t="shared" si="16"/>
        <v>0.2</v>
      </c>
      <c r="C275" s="25">
        <f t="shared" si="17"/>
        <v>1.147492485079047E-2</v>
      </c>
      <c r="D275" s="24">
        <f t="shared" si="18"/>
        <v>0.21147492485079047</v>
      </c>
      <c r="F275">
        <f t="shared" si="19"/>
        <v>4.4721643840647481E-2</v>
      </c>
      <c r="G275">
        <f t="shared" si="20"/>
        <v>86.276634873938349</v>
      </c>
    </row>
    <row r="276" spans="1:7" x14ac:dyDescent="0.35">
      <c r="A276" s="38">
        <v>242</v>
      </c>
      <c r="B276" s="24">
        <f t="shared" si="16"/>
        <v>0.2</v>
      </c>
      <c r="C276" s="25">
        <f t="shared" si="17"/>
        <v>1.1140512245200363E-2</v>
      </c>
      <c r="D276" s="24">
        <f t="shared" si="18"/>
        <v>0.21114051224520036</v>
      </c>
      <c r="F276">
        <f t="shared" si="19"/>
        <v>4.4580315911165604E-2</v>
      </c>
      <c r="G276">
        <f t="shared" si="20"/>
        <v>86.321215189849511</v>
      </c>
    </row>
    <row r="277" spans="1:7" x14ac:dyDescent="0.35">
      <c r="A277" s="38">
        <v>243</v>
      </c>
      <c r="B277" s="24">
        <f t="shared" si="16"/>
        <v>0.2</v>
      </c>
      <c r="C277" s="25">
        <f t="shared" si="17"/>
        <v>1.0815711716775667E-2</v>
      </c>
      <c r="D277" s="24">
        <f t="shared" si="18"/>
        <v>0.21081571171677568</v>
      </c>
      <c r="F277">
        <f t="shared" si="19"/>
        <v>4.4443264306650673E-2</v>
      </c>
      <c r="G277">
        <f t="shared" si="20"/>
        <v>86.365658454156161</v>
      </c>
    </row>
    <row r="278" spans="1:7" x14ac:dyDescent="0.35">
      <c r="A278" s="38">
        <v>244</v>
      </c>
      <c r="B278" s="24">
        <f t="shared" si="16"/>
        <v>0.2</v>
      </c>
      <c r="C278" s="25">
        <f t="shared" si="17"/>
        <v>1.0500254669682275E-2</v>
      </c>
      <c r="D278" s="24">
        <f t="shared" si="18"/>
        <v>0.21050025466968228</v>
      </c>
      <c r="F278">
        <f t="shared" si="19"/>
        <v>4.4310357216001094E-2</v>
      </c>
      <c r="G278">
        <f t="shared" si="20"/>
        <v>86.409968811372167</v>
      </c>
    </row>
    <row r="279" spans="1:7" x14ac:dyDescent="0.35">
      <c r="A279" s="38">
        <v>245</v>
      </c>
      <c r="B279" s="24">
        <f t="shared" si="16"/>
        <v>0.2</v>
      </c>
      <c r="C279" s="25">
        <f t="shared" si="17"/>
        <v>1.0193879571289255E-2</v>
      </c>
      <c r="D279" s="24">
        <f t="shared" si="18"/>
        <v>0.21019387957128927</v>
      </c>
      <c r="F279">
        <f t="shared" si="19"/>
        <v>4.4181467009229654E-2</v>
      </c>
      <c r="G279">
        <f t="shared" si="20"/>
        <v>86.454150278381391</v>
      </c>
    </row>
    <row r="280" spans="1:7" x14ac:dyDescent="0.35">
      <c r="A280" s="38">
        <v>246</v>
      </c>
      <c r="B280" s="24">
        <f t="shared" si="16"/>
        <v>0.2</v>
      </c>
      <c r="C280" s="25">
        <f t="shared" si="17"/>
        <v>9.8963317921298543E-3</v>
      </c>
      <c r="D280" s="24">
        <f t="shared" si="18"/>
        <v>0.20989633179212985</v>
      </c>
      <c r="F280">
        <f t="shared" si="19"/>
        <v>4.4056470099791863E-2</v>
      </c>
      <c r="G280">
        <f t="shared" si="20"/>
        <v>86.498206748481181</v>
      </c>
    </row>
    <row r="281" spans="1:7" x14ac:dyDescent="0.35">
      <c r="A281" s="38">
        <v>247</v>
      </c>
      <c r="B281" s="24">
        <f t="shared" si="16"/>
        <v>0.2</v>
      </c>
      <c r="C281" s="25">
        <f t="shared" si="17"/>
        <v>9.6073634479419759E-3</v>
      </c>
      <c r="D281" s="24">
        <f t="shared" si="18"/>
        <v>0.20960736344794198</v>
      </c>
      <c r="F281">
        <f t="shared" si="19"/>
        <v>4.3935246811597641E-2</v>
      </c>
      <c r="G281">
        <f t="shared" si="20"/>
        <v>86.542141995292781</v>
      </c>
    </row>
    <row r="282" spans="1:7" x14ac:dyDescent="0.35">
      <c r="A282" s="38">
        <v>248</v>
      </c>
      <c r="B282" s="24">
        <f t="shared" si="16"/>
        <v>0.2</v>
      </c>
      <c r="C282" s="25">
        <f t="shared" si="17"/>
        <v>9.3267332438664152E-3</v>
      </c>
      <c r="D282" s="24">
        <f t="shared" si="18"/>
        <v>0.20932673324386641</v>
      </c>
      <c r="F282">
        <f t="shared" si="19"/>
        <v>4.3817681250548808E-2</v>
      </c>
      <c r="G282">
        <f t="shared" si="20"/>
        <v>86.585959676543325</v>
      </c>
    </row>
    <row r="283" spans="1:7" x14ac:dyDescent="0.35">
      <c r="A283" s="38">
        <v>249</v>
      </c>
      <c r="B283" s="24">
        <f t="shared" si="16"/>
        <v>0.2</v>
      </c>
      <c r="C283" s="25">
        <f t="shared" si="17"/>
        <v>9.0542063208738817E-3</v>
      </c>
      <c r="D283" s="24">
        <f t="shared" si="18"/>
        <v>0.2090542063208739</v>
      </c>
      <c r="F283">
        <f t="shared" si="19"/>
        <v>4.3703661180450513E-2</v>
      </c>
      <c r="G283">
        <f t="shared" si="20"/>
        <v>86.62966333772377</v>
      </c>
    </row>
    <row r="284" spans="1:7" x14ac:dyDescent="0.35">
      <c r="A284" s="38">
        <v>250</v>
      </c>
      <c r="B284" s="24">
        <f t="shared" si="16"/>
        <v>0.2</v>
      </c>
      <c r="C284" s="25">
        <f t="shared" si="17"/>
        <v>8.7895541044745503E-3</v>
      </c>
      <c r="D284" s="24">
        <f t="shared" si="18"/>
        <v>0.20878955410447456</v>
      </c>
      <c r="F284">
        <f t="shared" si="19"/>
        <v>4.3593077903145309E-2</v>
      </c>
      <c r="G284">
        <f t="shared" si="20"/>
        <v>86.673256415626909</v>
      </c>
    </row>
    <row r="285" spans="1:7" x14ac:dyDescent="0.35">
      <c r="A285" s="38">
        <v>251</v>
      </c>
      <c r="B285" s="24">
        <f t="shared" si="16"/>
        <v>0.2</v>
      </c>
      <c r="C285" s="25">
        <f t="shared" si="17"/>
        <v>8.5325541557680577E-3</v>
      </c>
      <c r="D285" s="24">
        <f t="shared" si="18"/>
        <v>0.20853255415576807</v>
      </c>
      <c r="F285">
        <f t="shared" si="19"/>
        <v>4.3485826142728341E-2</v>
      </c>
      <c r="G285">
        <f t="shared" si="20"/>
        <v>86.716742241769637</v>
      </c>
    </row>
    <row r="286" spans="1:7" x14ac:dyDescent="0.35">
      <c r="A286" s="38">
        <v>252</v>
      </c>
      <c r="B286" s="24">
        <f t="shared" si="16"/>
        <v>0.2</v>
      </c>
      <c r="C286" s="25">
        <f t="shared" si="17"/>
        <v>8.2829900248733608E-3</v>
      </c>
      <c r="D286" s="24">
        <f t="shared" si="18"/>
        <v>0.20828299002487338</v>
      </c>
      <c r="F286">
        <f t="shared" si="19"/>
        <v>4.3381803933701502E-2</v>
      </c>
      <c r="G286">
        <f t="shared" si="20"/>
        <v>86.760124045703336</v>
      </c>
    </row>
    <row r="287" spans="1:7" x14ac:dyDescent="0.35">
      <c r="A287" s="38">
        <v>253</v>
      </c>
      <c r="B287" s="24">
        <f t="shared" si="16"/>
        <v>0.2</v>
      </c>
      <c r="C287" s="25">
        <f t="shared" si="17"/>
        <v>8.0406511067788958E-3</v>
      </c>
      <c r="D287" s="24">
        <f t="shared" si="18"/>
        <v>0.20804065110677891</v>
      </c>
      <c r="F287">
        <f t="shared" si="19"/>
        <v>4.3280912512932507E-2</v>
      </c>
      <c r="G287">
        <f t="shared" si="20"/>
        <v>86.803404958216262</v>
      </c>
    </row>
    <row r="288" spans="1:7" x14ac:dyDescent="0.35">
      <c r="A288" s="38">
        <v>254</v>
      </c>
      <c r="B288" s="24">
        <f t="shared" si="16"/>
        <v>0.2</v>
      </c>
      <c r="C288" s="25">
        <f t="shared" si="17"/>
        <v>7.8053324996409934E-3</v>
      </c>
      <c r="D288" s="24">
        <f t="shared" si="18"/>
        <v>0.207805332499641</v>
      </c>
      <c r="F288">
        <f t="shared" si="19"/>
        <v>4.3183056215286356E-2</v>
      </c>
      <c r="G288">
        <f t="shared" si="20"/>
        <v>86.846588014431546</v>
      </c>
    </row>
    <row r="289" spans="1:7" x14ac:dyDescent="0.35">
      <c r="A289" s="38">
        <v>255</v>
      </c>
      <c r="B289" s="24">
        <f t="shared" si="16"/>
        <v>0.2</v>
      </c>
      <c r="C289" s="25">
        <f t="shared" si="17"/>
        <v>7.5768348655569362E-3</v>
      </c>
      <c r="D289" s="24">
        <f t="shared" si="18"/>
        <v>0.20757683486555695</v>
      </c>
      <c r="F289">
        <f t="shared" si="19"/>
        <v>4.3088142372802701E-2</v>
      </c>
      <c r="G289">
        <f t="shared" si="20"/>
        <v>86.889676156804356</v>
      </c>
    </row>
    <row r="290" spans="1:7" x14ac:dyDescent="0.35">
      <c r="A290" s="38">
        <v>256</v>
      </c>
      <c r="B290" s="24">
        <f t="shared" si="16"/>
        <v>0.2</v>
      </c>
      <c r="C290" s="25">
        <f t="shared" si="17"/>
        <v>7.3549642938304238E-3</v>
      </c>
      <c r="D290" s="24">
        <f t="shared" si="18"/>
        <v>0.20735496429383043</v>
      </c>
      <c r="F290">
        <f t="shared" si="19"/>
        <v>4.2996081217295694E-2</v>
      </c>
      <c r="G290">
        <f t="shared" si="20"/>
        <v>86.932672238021652</v>
      </c>
    </row>
    <row r="291" spans="1:7" x14ac:dyDescent="0.35">
      <c r="A291" s="38">
        <v>257</v>
      </c>
      <c r="B291" s="24">
        <f t="shared" si="16"/>
        <v>0.2</v>
      </c>
      <c r="C291" s="25">
        <f t="shared" si="17"/>
        <v>7.139532166744989E-3</v>
      </c>
      <c r="D291" s="24">
        <f t="shared" si="18"/>
        <v>0.20713953216674499</v>
      </c>
      <c r="F291">
        <f t="shared" si="19"/>
        <v>4.2906785786257985E-2</v>
      </c>
      <c r="G291">
        <f t="shared" si="20"/>
        <v>86.97557902380791</v>
      </c>
    </row>
    <row r="292" spans="1:7" x14ac:dyDescent="0.35">
      <c r="A292" s="38">
        <v>258</v>
      </c>
      <c r="B292" s="24">
        <f t="shared" ref="B292:B355" si="21">IF(A292&lt;(365.01*$B$18),$B$17,0)</f>
        <v>0.2</v>
      </c>
      <c r="C292" s="25">
        <f t="shared" ref="C292:C355" si="22">(1-(1/(1+EXP(-$I$18*((A292)-$I$17)))))*(1-$B$17)</f>
        <v>6.9303550278505101E-3</v>
      </c>
      <c r="D292" s="24">
        <f t="shared" ref="D292:D355" si="23">SUM(B292:C292)</f>
        <v>0.20693035502785051</v>
      </c>
      <c r="F292">
        <f t="shared" ref="F292:F355" si="24">D292^2</f>
        <v>4.2820171831952254E-2</v>
      </c>
      <c r="G292">
        <f t="shared" si="20"/>
        <v>87.018399195639859</v>
      </c>
    </row>
    <row r="293" spans="1:7" x14ac:dyDescent="0.35">
      <c r="A293" s="38">
        <v>259</v>
      </c>
      <c r="B293" s="24">
        <f t="shared" si="21"/>
        <v>0.2</v>
      </c>
      <c r="C293" s="25">
        <f t="shared" si="22"/>
        <v>6.7272544527704706E-3</v>
      </c>
      <c r="D293" s="24">
        <f t="shared" si="23"/>
        <v>0.20672725445277049</v>
      </c>
      <c r="F293">
        <f t="shared" si="24"/>
        <v>4.2736157733580513E-2</v>
      </c>
      <c r="G293">
        <f t="shared" si="20"/>
        <v>87.061135353373444</v>
      </c>
    </row>
    <row r="294" spans="1:7" x14ac:dyDescent="0.35">
      <c r="A294" s="38">
        <v>260</v>
      </c>
      <c r="B294" s="24">
        <f t="shared" si="21"/>
        <v>0.2</v>
      </c>
      <c r="C294" s="25">
        <f t="shared" si="22"/>
        <v>6.530056922527905E-3</v>
      </c>
      <c r="D294" s="24">
        <f t="shared" si="23"/>
        <v>0.2065300569225279</v>
      </c>
      <c r="F294">
        <f t="shared" si="24"/>
        <v>4.2654664412422619E-2</v>
      </c>
      <c r="G294">
        <f t="shared" si="20"/>
        <v>87.103790017785869</v>
      </c>
    </row>
    <row r="295" spans="1:7" x14ac:dyDescent="0.35">
      <c r="A295" s="38">
        <v>261</v>
      </c>
      <c r="B295" s="24">
        <f t="shared" si="21"/>
        <v>0.2</v>
      </c>
      <c r="C295" s="25">
        <f t="shared" si="22"/>
        <v>6.3385936993880067E-3</v>
      </c>
      <c r="D295" s="24">
        <f t="shared" si="23"/>
        <v>0.20633859369938801</v>
      </c>
      <c r="F295">
        <f t="shared" si="24"/>
        <v>4.2575615249841124E-2</v>
      </c>
      <c r="G295">
        <f t="shared" si="20"/>
        <v>87.146365633035714</v>
      </c>
    </row>
    <row r="296" spans="1:7" x14ac:dyDescent="0.35">
      <c r="A296" s="38">
        <v>262</v>
      </c>
      <c r="B296" s="24">
        <f t="shared" si="21"/>
        <v>0.2</v>
      </c>
      <c r="C296" s="25">
        <f t="shared" si="22"/>
        <v>6.1527007052066375E-3</v>
      </c>
      <c r="D296" s="24">
        <f t="shared" si="23"/>
        <v>0.20615270070520664</v>
      </c>
      <c r="F296">
        <f t="shared" si="24"/>
        <v>4.2498936008050506E-2</v>
      </c>
      <c r="G296">
        <f t="shared" si="20"/>
        <v>87.188864569043758</v>
      </c>
    </row>
    <row r="297" spans="1:7" x14ac:dyDescent="0.35">
      <c r="A297" s="38">
        <v>263</v>
      </c>
      <c r="B297" s="24">
        <f t="shared" si="21"/>
        <v>0.2</v>
      </c>
      <c r="C297" s="25">
        <f t="shared" si="22"/>
        <v>5.9722184022781739E-3</v>
      </c>
      <c r="D297" s="24">
        <f t="shared" si="23"/>
        <v>0.2059722184022782</v>
      </c>
      <c r="F297">
        <f t="shared" si="24"/>
        <v>4.242455475355579E-2</v>
      </c>
      <c r="G297">
        <f t="shared" si="20"/>
        <v>87.23128912379731</v>
      </c>
    </row>
    <row r="298" spans="1:7" x14ac:dyDescent="0.35">
      <c r="A298" s="38">
        <v>264</v>
      </c>
      <c r="B298" s="24">
        <f t="shared" si="21"/>
        <v>0.2</v>
      </c>
      <c r="C298" s="25">
        <f t="shared" si="22"/>
        <v>5.796991676665187E-3</v>
      </c>
      <c r="D298" s="24">
        <f t="shared" si="23"/>
        <v>0.20579699167666521</v>
      </c>
      <c r="F298">
        <f t="shared" si="24"/>
        <v>4.2352401783165412E-2</v>
      </c>
      <c r="G298">
        <f t="shared" si="20"/>
        <v>87.273641525580473</v>
      </c>
    </row>
    <row r="299" spans="1:7" x14ac:dyDescent="0.35">
      <c r="A299" s="38">
        <v>265</v>
      </c>
      <c r="B299" s="24">
        <f t="shared" si="21"/>
        <v>0.2</v>
      </c>
      <c r="C299" s="25">
        <f t="shared" si="22"/>
        <v>5.6268697239961092E-3</v>
      </c>
      <c r="D299" s="24">
        <f t="shared" si="23"/>
        <v>0.20562686972399613</v>
      </c>
      <c r="F299">
        <f t="shared" si="24"/>
        <v>4.2282409552489277E-2</v>
      </c>
      <c r="G299">
        <f t="shared" si="20"/>
        <v>87.315923935132957</v>
      </c>
    </row>
    <row r="300" spans="1:7" x14ac:dyDescent="0.35">
      <c r="A300" s="38">
        <v>266</v>
      </c>
      <c r="B300" s="24">
        <f t="shared" si="21"/>
        <v>0.2</v>
      </c>
      <c r="C300" s="25">
        <f t="shared" si="22"/>
        <v>5.461705937710626E-3</v>
      </c>
      <c r="D300" s="24">
        <f t="shared" si="23"/>
        <v>0.20546170593771063</v>
      </c>
      <c r="F300">
        <f t="shared" si="24"/>
        <v>4.2214512606834273E-2</v>
      </c>
      <c r="G300">
        <f t="shared" si="20"/>
        <v>87.35813844773979</v>
      </c>
    </row>
    <row r="301" spans="1:7" x14ac:dyDescent="0.35">
      <c r="A301" s="38">
        <v>267</v>
      </c>
      <c r="B301" s="24">
        <f t="shared" si="21"/>
        <v>0.2</v>
      </c>
      <c r="C301" s="25">
        <f t="shared" si="22"/>
        <v>5.3013577997304221E-3</v>
      </c>
      <c r="D301" s="24">
        <f t="shared" si="23"/>
        <v>0.20530135779973044</v>
      </c>
      <c r="F301">
        <f t="shared" si="24"/>
        <v>4.214864751441294E-2</v>
      </c>
      <c r="G301">
        <f t="shared" si="20"/>
        <v>87.4002870952542</v>
      </c>
    </row>
    <row r="302" spans="1:7" x14ac:dyDescent="0.35">
      <c r="A302" s="38">
        <v>268</v>
      </c>
      <c r="B302" s="24">
        <f t="shared" si="21"/>
        <v>0.2</v>
      </c>
      <c r="C302" s="25">
        <f t="shared" si="22"/>
        <v>5.145686773535019E-3</v>
      </c>
      <c r="D302" s="24">
        <f t="shared" si="23"/>
        <v>0.20514568677353504</v>
      </c>
      <c r="F302">
        <f t="shared" si="24"/>
        <v>4.2084752801785349E-2</v>
      </c>
      <c r="G302">
        <f t="shared" si="20"/>
        <v>87.442371848055984</v>
      </c>
    </row>
    <row r="303" spans="1:7" x14ac:dyDescent="0.35">
      <c r="A303" s="38">
        <v>269</v>
      </c>
      <c r="B303" s="24">
        <f t="shared" si="21"/>
        <v>0.2</v>
      </c>
      <c r="C303" s="25">
        <f t="shared" si="22"/>
        <v>4.994558199613231E-3</v>
      </c>
      <c r="D303" s="24">
        <f t="shared" si="23"/>
        <v>0.20499455819961324</v>
      </c>
      <c r="F303">
        <f t="shared" si="24"/>
        <v>4.202276889145462E-2</v>
      </c>
      <c r="G303">
        <f t="shared" si="20"/>
        <v>87.484394616947441</v>
      </c>
    </row>
    <row r="304" spans="1:7" x14ac:dyDescent="0.35">
      <c r="A304" s="38">
        <v>270</v>
      </c>
      <c r="B304" s="24">
        <f t="shared" si="21"/>
        <v>0.2</v>
      </c>
      <c r="C304" s="25">
        <f t="shared" si="22"/>
        <v>4.8478411932673998E-3</v>
      </c>
      <c r="D304" s="24">
        <f t="shared" si="23"/>
        <v>0.2048478411932674</v>
      </c>
      <c r="F304">
        <f t="shared" si="24"/>
        <v>4.19626380415421E-2</v>
      </c>
      <c r="G304">
        <f t="shared" si="20"/>
        <v>87.52635725498898</v>
      </c>
    </row>
    <row r="305" spans="1:7" x14ac:dyDescent="0.35">
      <c r="A305" s="38">
        <v>271</v>
      </c>
      <c r="B305" s="24">
        <f t="shared" si="21"/>
        <v>0.2</v>
      </c>
      <c r="C305" s="25">
        <f t="shared" si="22"/>
        <v>4.7054085447372001E-3</v>
      </c>
      <c r="D305" s="24">
        <f t="shared" si="23"/>
        <v>0.20470540854473721</v>
      </c>
      <c r="F305">
        <f t="shared" si="24"/>
        <v>4.1904304287467768E-2</v>
      </c>
      <c r="G305">
        <f t="shared" si="20"/>
        <v>87.568261559276451</v>
      </c>
    </row>
    <row r="306" spans="1:7" x14ac:dyDescent="0.35">
      <c r="A306" s="38">
        <v>272</v>
      </c>
      <c r="B306" s="24">
        <f t="shared" si="21"/>
        <v>0.2</v>
      </c>
      <c r="C306" s="25">
        <f t="shared" si="22"/>
        <v>4.567136621618762E-3</v>
      </c>
      <c r="D306" s="24">
        <f t="shared" si="23"/>
        <v>0.20456713662161877</v>
      </c>
      <c r="F306">
        <f t="shared" si="24"/>
        <v>4.1847713385568037E-2</v>
      </c>
      <c r="G306">
        <f t="shared" si="20"/>
        <v>87.610109272662015</v>
      </c>
    </row>
    <row r="307" spans="1:7" x14ac:dyDescent="0.35">
      <c r="A307" s="38">
        <v>273</v>
      </c>
      <c r="B307" s="24">
        <f t="shared" si="21"/>
        <v>0.2</v>
      </c>
      <c r="C307" s="25">
        <f t="shared" si="22"/>
        <v>4.4329052735419877E-3</v>
      </c>
      <c r="D307" s="24">
        <f t="shared" si="23"/>
        <v>0.20443290527354199</v>
      </c>
      <c r="F307">
        <f t="shared" si="24"/>
        <v>4.1792812758580995E-2</v>
      </c>
      <c r="G307">
        <f t="shared" si="20"/>
        <v>87.651902085420602</v>
      </c>
    </row>
    <row r="308" spans="1:7" x14ac:dyDescent="0.35">
      <c r="A308" s="38">
        <v>274</v>
      </c>
      <c r="B308" s="24">
        <f t="shared" si="21"/>
        <v>0.2</v>
      </c>
      <c r="C308" s="25">
        <f t="shared" si="22"/>
        <v>4.302597739078884E-3</v>
      </c>
      <c r="D308" s="24">
        <f t="shared" si="23"/>
        <v>0.20430259773907888</v>
      </c>
      <c r="F308">
        <f t="shared" si="24"/>
        <v>4.1739551442935882E-2</v>
      </c>
      <c r="G308">
        <f t="shared" si="20"/>
        <v>87.693641636863532</v>
      </c>
    </row>
    <row r="309" spans="1:7" x14ac:dyDescent="0.35">
      <c r="A309" s="38">
        <v>275</v>
      </c>
      <c r="B309" s="24">
        <f t="shared" si="21"/>
        <v>0.2</v>
      </c>
      <c r="C309" s="25">
        <f t="shared" si="22"/>
        <v>4.1761005548466732E-3</v>
      </c>
      <c r="D309" s="24">
        <f t="shared" si="23"/>
        <v>0.2041761005548467</v>
      </c>
      <c r="F309">
        <f t="shared" si="24"/>
        <v>4.1687880037782871E-2</v>
      </c>
      <c r="G309">
        <f t="shared" si="20"/>
        <v>87.735329516901317</v>
      </c>
    </row>
    <row r="310" spans="1:7" x14ac:dyDescent="0.35">
      <c r="A310" s="38">
        <v>276</v>
      </c>
      <c r="B310" s="24">
        <f t="shared" si="21"/>
        <v>0.2</v>
      </c>
      <c r="C310" s="25">
        <f t="shared" si="22"/>
        <v>4.0533034667729955E-3</v>
      </c>
      <c r="D310" s="24">
        <f t="shared" si="23"/>
        <v>0.204053303466773</v>
      </c>
      <c r="F310">
        <f t="shared" si="24"/>
        <v>4.1637750655702951E-2</v>
      </c>
      <c r="G310">
        <f t="shared" si="20"/>
        <v>87.776967267557026</v>
      </c>
    </row>
    <row r="311" spans="1:7" x14ac:dyDescent="0.35">
      <c r="A311" s="38">
        <v>277</v>
      </c>
      <c r="B311" s="24">
        <f t="shared" si="21"/>
        <v>0.2</v>
      </c>
      <c r="C311" s="25">
        <f t="shared" si="22"/>
        <v>3.9340993434882066E-3</v>
      </c>
      <c r="D311" s="24">
        <f t="shared" si="23"/>
        <v>0.20393409934348822</v>
      </c>
      <c r="F311">
        <f t="shared" si="24"/>
        <v>4.1589116875039724E-2</v>
      </c>
      <c r="G311">
        <f t="shared" si="20"/>
        <v>87.818556384432071</v>
      </c>
    </row>
    <row r="312" spans="1:7" x14ac:dyDescent="0.35">
      <c r="A312" s="38">
        <v>278</v>
      </c>
      <c r="B312" s="24">
        <f t="shared" si="21"/>
        <v>0.2</v>
      </c>
      <c r="C312" s="25">
        <f t="shared" si="22"/>
        <v>3.8183840918105897E-3</v>
      </c>
      <c r="D312" s="24">
        <f t="shared" si="23"/>
        <v>0.20381838409181061</v>
      </c>
      <c r="F312">
        <f t="shared" si="24"/>
        <v>4.1541933693796836E-2</v>
      </c>
      <c r="G312">
        <f t="shared" si="20"/>
        <v>87.860098318125864</v>
      </c>
    </row>
    <row r="313" spans="1:7" x14ac:dyDescent="0.35">
      <c r="A313" s="38">
        <v>279</v>
      </c>
      <c r="B313" s="24">
        <f t="shared" si="21"/>
        <v>0.2</v>
      </c>
      <c r="C313" s="25">
        <f t="shared" si="22"/>
        <v>3.7060565742865316E-3</v>
      </c>
      <c r="D313" s="24">
        <f t="shared" si="23"/>
        <v>0.20370605657428653</v>
      </c>
      <c r="F313">
        <f t="shared" si="24"/>
        <v>4.1496157485046425E-2</v>
      </c>
      <c r="G313">
        <f t="shared" si="20"/>
        <v>87.901594475610906</v>
      </c>
    </row>
    <row r="314" spans="1:7" x14ac:dyDescent="0.35">
      <c r="A314" s="38">
        <v>280</v>
      </c>
      <c r="B314" s="24">
        <f t="shared" si="21"/>
        <v>0.2</v>
      </c>
      <c r="C314" s="25">
        <f t="shared" si="22"/>
        <v>3.5970185287529156E-3</v>
      </c>
      <c r="D314" s="24">
        <f t="shared" si="23"/>
        <v>0.20359701852875292</v>
      </c>
      <c r="F314">
        <f t="shared" si="24"/>
        <v>4.1451745953797359E-2</v>
      </c>
      <c r="G314">
        <f t="shared" si="20"/>
        <v>87.9430462215647</v>
      </c>
    </row>
    <row r="315" spans="1:7" x14ac:dyDescent="0.35">
      <c r="A315" s="38">
        <v>281</v>
      </c>
      <c r="B315" s="24">
        <f t="shared" si="21"/>
        <v>0.2</v>
      </c>
      <c r="C315" s="25">
        <f t="shared" si="22"/>
        <v>3.4911744898820096E-3</v>
      </c>
      <c r="D315" s="24">
        <f t="shared" si="23"/>
        <v>0.20349117448988202</v>
      </c>
      <c r="F315">
        <f t="shared" si="24"/>
        <v>4.1408658095271611E-2</v>
      </c>
      <c r="G315">
        <f t="shared" si="20"/>
        <v>87.984454879659978</v>
      </c>
    </row>
    <row r="316" spans="1:7" x14ac:dyDescent="0.35">
      <c r="A316" s="38">
        <v>282</v>
      </c>
      <c r="B316" s="24">
        <f t="shared" si="21"/>
        <v>0.2</v>
      </c>
      <c r="C316" s="25">
        <f t="shared" si="22"/>
        <v>3.3884317126747555E-3</v>
      </c>
      <c r="D316" s="24">
        <f t="shared" si="23"/>
        <v>0.20338843171267476</v>
      </c>
      <c r="F316">
        <f t="shared" si="24"/>
        <v>4.1366854154541367E-2</v>
      </c>
      <c r="G316">
        <f t="shared" si="20"/>
        <v>88.025821733814524</v>
      </c>
    </row>
    <row r="317" spans="1:7" x14ac:dyDescent="0.35">
      <c r="A317" s="38">
        <v>283</v>
      </c>
      <c r="B317" s="24">
        <f t="shared" si="21"/>
        <v>0.2</v>
      </c>
      <c r="C317" s="25">
        <f t="shared" si="22"/>
        <v>3.2887000978644391E-3</v>
      </c>
      <c r="D317" s="24">
        <f t="shared" si="23"/>
        <v>0.20328870009786446</v>
      </c>
      <c r="F317">
        <f t="shared" si="24"/>
        <v>4.1326295587479474E-2</v>
      </c>
      <c r="G317">
        <f t="shared" si="20"/>
        <v>88.067148029402006</v>
      </c>
    </row>
    <row r="318" spans="1:7" x14ac:dyDescent="0.35">
      <c r="A318" s="38">
        <v>284</v>
      </c>
      <c r="B318" s="24">
        <f t="shared" si="21"/>
        <v>0.2</v>
      </c>
      <c r="C318" s="25">
        <f t="shared" si="22"/>
        <v>3.1918921191952166E-3</v>
      </c>
      <c r="D318" s="24">
        <f t="shared" si="23"/>
        <v>0.20319189211919522</v>
      </c>
      <c r="F318">
        <f t="shared" si="24"/>
        <v>4.1286945022978666E-2</v>
      </c>
      <c r="G318">
        <f t="shared" si="20"/>
        <v>88.108434974424981</v>
      </c>
    </row>
    <row r="319" spans="1:7" x14ac:dyDescent="0.35">
      <c r="A319" s="38">
        <v>285</v>
      </c>
      <c r="B319" s="24">
        <f t="shared" si="21"/>
        <v>0.2</v>
      </c>
      <c r="C319" s="25">
        <f t="shared" si="22"/>
        <v>3.0979227525368639E-3</v>
      </c>
      <c r="D319" s="24">
        <f t="shared" si="23"/>
        <v>0.20309792275253688</v>
      </c>
      <c r="F319">
        <f t="shared" si="24"/>
        <v>4.1248766226395436E-2</v>
      </c>
      <c r="G319">
        <f t="shared" si="20"/>
        <v>88.149683740651369</v>
      </c>
    </row>
    <row r="320" spans="1:7" x14ac:dyDescent="0.35">
      <c r="A320" s="38">
        <v>286</v>
      </c>
      <c r="B320" s="24">
        <f t="shared" si="21"/>
        <v>0.2</v>
      </c>
      <c r="C320" s="25">
        <f t="shared" si="22"/>
        <v>3.0067094068005674E-3</v>
      </c>
      <c r="D320" s="24">
        <f t="shared" si="23"/>
        <v>0.20300670940680057</v>
      </c>
      <c r="F320">
        <f t="shared" si="24"/>
        <v>4.1211724064177176E-2</v>
      </c>
      <c r="G320">
        <f t="shared" si="20"/>
        <v>88.190895464715553</v>
      </c>
    </row>
    <row r="321" spans="1:7" x14ac:dyDescent="0.35">
      <c r="A321" s="38">
        <v>287</v>
      </c>
      <c r="B321" s="24">
        <f t="shared" si="21"/>
        <v>0.2</v>
      </c>
      <c r="C321" s="25">
        <f t="shared" si="22"/>
        <v>2.9181718566199779E-3</v>
      </c>
      <c r="D321" s="24">
        <f t="shared" si="23"/>
        <v>0.20291817185661998</v>
      </c>
      <c r="F321">
        <f t="shared" si="24"/>
        <v>4.1175784469632763E-2</v>
      </c>
      <c r="G321">
        <f t="shared" si="20"/>
        <v>88.232071249185182</v>
      </c>
    </row>
    <row r="322" spans="1:7" x14ac:dyDescent="0.35">
      <c r="A322" s="38">
        <v>288</v>
      </c>
      <c r="B322" s="24">
        <f t="shared" si="21"/>
        <v>0.2</v>
      </c>
      <c r="C322" s="25">
        <f t="shared" si="22"/>
        <v>2.8322321767571879E-3</v>
      </c>
      <c r="D322" s="24">
        <f t="shared" si="23"/>
        <v>0.20283223217675719</v>
      </c>
      <c r="F322">
        <f t="shared" si="24"/>
        <v>4.1140914409805933E-2</v>
      </c>
      <c r="G322">
        <f t="shared" si="20"/>
        <v>88.273212163594991</v>
      </c>
    </row>
    <row r="323" spans="1:7" x14ac:dyDescent="0.35">
      <c r="A323" s="38">
        <v>289</v>
      </c>
      <c r="B323" s="24">
        <f t="shared" si="21"/>
        <v>0.2</v>
      </c>
      <c r="C323" s="25">
        <f t="shared" si="22"/>
        <v>2.7488146782030931E-3</v>
      </c>
      <c r="D323" s="24">
        <f t="shared" si="23"/>
        <v>0.2027488146782031</v>
      </c>
      <c r="F323">
        <f t="shared" si="24"/>
        <v>4.1107081853416348E-2</v>
      </c>
      <c r="G323">
        <f t="shared" si="20"/>
        <v>88.314319245448402</v>
      </c>
    </row>
    <row r="324" spans="1:7" x14ac:dyDescent="0.35">
      <c r="A324" s="38">
        <v>290</v>
      </c>
      <c r="B324" s="24">
        <f t="shared" si="21"/>
        <v>0.2</v>
      </c>
      <c r="C324" s="25">
        <f t="shared" si="22"/>
        <v>2.66784584593065E-3</v>
      </c>
      <c r="D324" s="24">
        <f t="shared" si="23"/>
        <v>0.20266784584593067</v>
      </c>
      <c r="F324">
        <f t="shared" si="24"/>
        <v>4.1074255739829917E-2</v>
      </c>
      <c r="G324">
        <f t="shared" si="20"/>
        <v>88.355393501188232</v>
      </c>
    </row>
    <row r="325" spans="1:7" x14ac:dyDescent="0.35">
      <c r="A325" s="38">
        <v>291</v>
      </c>
      <c r="B325" s="24">
        <f t="shared" si="21"/>
        <v>0.2</v>
      </c>
      <c r="C325" s="25">
        <f t="shared" si="22"/>
        <v>2.5892542782695038E-3</v>
      </c>
      <c r="D325" s="24">
        <f t="shared" si="23"/>
        <v>0.20258925427826951</v>
      </c>
      <c r="F325">
        <f t="shared" si="24"/>
        <v>4.1042405949025342E-2</v>
      </c>
      <c r="G325">
        <f t="shared" si="20"/>
        <v>88.39643590713726</v>
      </c>
    </row>
    <row r="326" spans="1:7" x14ac:dyDescent="0.35">
      <c r="A326" s="38">
        <v>292</v>
      </c>
      <c r="B326" s="24">
        <f t="shared" si="21"/>
        <v>0.2</v>
      </c>
      <c r="C326" s="25">
        <f t="shared" si="22"/>
        <v>2.5129706278635314E-3</v>
      </c>
      <c r="D326" s="24">
        <f t="shared" si="23"/>
        <v>0.20251297062786355</v>
      </c>
      <c r="F326">
        <f t="shared" si="24"/>
        <v>4.1011503272521926E-2</v>
      </c>
      <c r="G326">
        <f t="shared" si="20"/>
        <v>88.437447410409789</v>
      </c>
    </row>
    <row r="327" spans="1:7" x14ac:dyDescent="0.35">
      <c r="A327" s="38">
        <v>293</v>
      </c>
      <c r="B327" s="24">
        <f t="shared" si="21"/>
        <v>0.2</v>
      </c>
      <c r="C327" s="25">
        <f t="shared" si="22"/>
        <v>2.4389275441790482E-3</v>
      </c>
      <c r="D327" s="24">
        <f t="shared" si="23"/>
        <v>0.20243892754417905</v>
      </c>
      <c r="F327">
        <f t="shared" si="24"/>
        <v>4.0981519385237378E-2</v>
      </c>
      <c r="G327">
        <f t="shared" ref="G327:G390" si="25">F327+G326</f>
        <v>88.478428929795029</v>
      </c>
    </row>
    <row r="328" spans="1:7" x14ac:dyDescent="0.35">
      <c r="A328" s="38">
        <v>294</v>
      </c>
      <c r="B328" s="24">
        <f t="shared" si="21"/>
        <v>0.2</v>
      </c>
      <c r="C328" s="25">
        <f t="shared" si="22"/>
        <v>2.3670596175257687E-3</v>
      </c>
      <c r="D328" s="24">
        <f t="shared" si="23"/>
        <v>0.20236705961752577</v>
      </c>
      <c r="F328">
        <f t="shared" si="24"/>
        <v>4.095242681824323E-2</v>
      </c>
      <c r="G328">
        <f t="shared" si="25"/>
        <v>88.519381356613266</v>
      </c>
    </row>
    <row r="329" spans="1:7" x14ac:dyDescent="0.35">
      <c r="A329" s="38">
        <v>295</v>
      </c>
      <c r="B329" s="24">
        <f t="shared" si="21"/>
        <v>0.2</v>
      </c>
      <c r="C329" s="25">
        <f t="shared" si="22"/>
        <v>2.297303324560396E-3</v>
      </c>
      <c r="D329" s="24">
        <f t="shared" si="23"/>
        <v>0.20229730332456042</v>
      </c>
      <c r="F329">
        <f t="shared" si="24"/>
        <v>4.0924198932389202E-2</v>
      </c>
      <c r="G329">
        <f t="shared" si="25"/>
        <v>88.560305555545654</v>
      </c>
    </row>
    <row r="330" spans="1:7" x14ac:dyDescent="0.35">
      <c r="A330" s="38">
        <v>296</v>
      </c>
      <c r="B330" s="24">
        <f t="shared" si="21"/>
        <v>0.2</v>
      </c>
      <c r="C330" s="25">
        <f t="shared" si="22"/>
        <v>2.2295969752337721E-3</v>
      </c>
      <c r="D330" s="24">
        <f t="shared" si="23"/>
        <v>0.20222959697523379</v>
      </c>
      <c r="F330">
        <f t="shared" si="24"/>
        <v>4.0896809892765493E-2</v>
      </c>
      <c r="G330">
        <f t="shared" si="25"/>
        <v>88.601202365438425</v>
      </c>
    </row>
    <row r="331" spans="1:7" x14ac:dyDescent="0.35">
      <c r="A331" s="38">
        <v>297</v>
      </c>
      <c r="B331" s="24">
        <f t="shared" si="21"/>
        <v>0.2</v>
      </c>
      <c r="C331" s="25">
        <f t="shared" si="22"/>
        <v>2.1638806611543162E-3</v>
      </c>
      <c r="D331" s="24">
        <f t="shared" si="23"/>
        <v>0.20216388066115432</v>
      </c>
      <c r="F331">
        <f t="shared" si="24"/>
        <v>4.0870234643977446E-2</v>
      </c>
      <c r="G331">
        <f t="shared" si="25"/>
        <v>88.6420726000824</v>
      </c>
    </row>
    <row r="332" spans="1:7" x14ac:dyDescent="0.35">
      <c r="A332" s="38">
        <v>298</v>
      </c>
      <c r="B332" s="24">
        <f t="shared" si="21"/>
        <v>0.2</v>
      </c>
      <c r="C332" s="25">
        <f t="shared" si="22"/>
        <v>2.1000962053281391E-3</v>
      </c>
      <c r="D332" s="24">
        <f t="shared" si="23"/>
        <v>0.20210009620532815</v>
      </c>
      <c r="F332">
        <f t="shared" si="24"/>
        <v>4.0844448886202894E-2</v>
      </c>
      <c r="G332">
        <f t="shared" si="25"/>
        <v>88.682917048968605</v>
      </c>
    </row>
    <row r="333" spans="1:7" x14ac:dyDescent="0.35">
      <c r="A333" s="38">
        <v>299</v>
      </c>
      <c r="B333" s="24">
        <f t="shared" si="21"/>
        <v>0.2</v>
      </c>
      <c r="C333" s="25">
        <f t="shared" si="22"/>
        <v>2.0381871132500785E-3</v>
      </c>
      <c r="D333" s="24">
        <f t="shared" si="23"/>
        <v>0.20203818711325008</v>
      </c>
      <c r="F333">
        <f t="shared" si="24"/>
        <v>4.0819429052008652E-2</v>
      </c>
      <c r="G333">
        <f t="shared" si="25"/>
        <v>88.723736478020612</v>
      </c>
    </row>
    <row r="334" spans="1:7" x14ac:dyDescent="0.35">
      <c r="A334" s="38">
        <v>300</v>
      </c>
      <c r="B334" s="24">
        <f t="shared" si="21"/>
        <v>0.2</v>
      </c>
      <c r="C334" s="25">
        <f t="shared" si="22"/>
        <v>1.9780985253077255E-3</v>
      </c>
      <c r="D334" s="24">
        <f t="shared" si="23"/>
        <v>0.20197809852530774</v>
      </c>
      <c r="F334">
        <f t="shared" si="24"/>
        <v>4.0795152283898919E-2</v>
      </c>
      <c r="G334">
        <f t="shared" si="25"/>
        <v>88.764531630304518</v>
      </c>
    </row>
    <row r="335" spans="1:7" x14ac:dyDescent="0.35">
      <c r="A335" s="38">
        <v>301</v>
      </c>
      <c r="B335" s="24">
        <f t="shared" si="21"/>
        <v>0.2</v>
      </c>
      <c r="C335" s="25">
        <f t="shared" si="22"/>
        <v>1.9197771704718037E-3</v>
      </c>
      <c r="D335" s="24">
        <f t="shared" si="23"/>
        <v>0.20191977717047183</v>
      </c>
      <c r="F335">
        <f t="shared" si="24"/>
        <v>4.0771596412572997E-2</v>
      </c>
      <c r="G335">
        <f t="shared" si="25"/>
        <v>88.805303226717086</v>
      </c>
    </row>
    <row r="336" spans="1:7" x14ac:dyDescent="0.35">
      <c r="A336" s="38">
        <v>302</v>
      </c>
      <c r="B336" s="24">
        <f t="shared" si="21"/>
        <v>0.2</v>
      </c>
      <c r="C336" s="25">
        <f t="shared" si="22"/>
        <v>1.8631713212374557E-3</v>
      </c>
      <c r="D336" s="24">
        <f t="shared" si="23"/>
        <v>0.20186317132123746</v>
      </c>
      <c r="F336">
        <f t="shared" si="24"/>
        <v>4.0748739935867265E-2</v>
      </c>
      <c r="G336">
        <f t="shared" si="25"/>
        <v>88.846051966652951</v>
      </c>
    </row>
    <row r="337" spans="1:7" x14ac:dyDescent="0.35">
      <c r="A337" s="38">
        <v>303</v>
      </c>
      <c r="B337" s="24">
        <f t="shared" si="21"/>
        <v>0.2</v>
      </c>
      <c r="C337" s="25">
        <f t="shared" si="22"/>
        <v>1.8082307497909512E-3</v>
      </c>
      <c r="D337" s="24">
        <f t="shared" si="23"/>
        <v>0.20180823074979096</v>
      </c>
      <c r="F337">
        <f t="shared" si="24"/>
        <v>4.0726561998360875E-2</v>
      </c>
      <c r="G337">
        <f t="shared" si="25"/>
        <v>88.886778528651305</v>
      </c>
    </row>
    <row r="338" spans="1:7" x14ac:dyDescent="0.35">
      <c r="A338" s="38">
        <v>304</v>
      </c>
      <c r="B338" s="24">
        <f t="shared" si="21"/>
        <v>0.2</v>
      </c>
      <c r="C338" s="25">
        <f t="shared" si="22"/>
        <v>1.7549066853669972E-3</v>
      </c>
      <c r="D338" s="24">
        <f t="shared" si="23"/>
        <v>0.201754906685367</v>
      </c>
      <c r="F338">
        <f t="shared" si="24"/>
        <v>4.0705042371621147E-2</v>
      </c>
      <c r="G338">
        <f t="shared" si="25"/>
        <v>88.927483571022933</v>
      </c>
    </row>
    <row r="339" spans="1:7" x14ac:dyDescent="0.35">
      <c r="A339" s="38">
        <v>305</v>
      </c>
      <c r="B339" s="24">
        <f t="shared" si="21"/>
        <v>0.2</v>
      </c>
      <c r="C339" s="25">
        <f t="shared" si="22"/>
        <v>1.7031517727714275E-3</v>
      </c>
      <c r="D339" s="24">
        <f t="shared" si="23"/>
        <v>0.20170315177277143</v>
      </c>
      <c r="F339">
        <f t="shared" si="24"/>
        <v>4.0684161435069664E-2</v>
      </c>
      <c r="G339">
        <f t="shared" si="25"/>
        <v>88.968167732457999</v>
      </c>
    </row>
    <row r="340" spans="1:7" x14ac:dyDescent="0.35">
      <c r="A340" s="38">
        <v>306</v>
      </c>
      <c r="B340" s="24">
        <f t="shared" si="21"/>
        <v>0.2</v>
      </c>
      <c r="C340" s="25">
        <f t="shared" si="22"/>
        <v>1.6529200320363202E-3</v>
      </c>
      <c r="D340" s="24">
        <f t="shared" si="23"/>
        <v>0.20165292003203633</v>
      </c>
      <c r="F340">
        <f t="shared" si="24"/>
        <v>4.0663900157446836E-2</v>
      </c>
      <c r="G340">
        <f t="shared" si="25"/>
        <v>89.00883163261544</v>
      </c>
    </row>
    <row r="341" spans="1:7" x14ac:dyDescent="0.35">
      <c r="A341" s="38">
        <v>307</v>
      </c>
      <c r="B341" s="24">
        <f t="shared" si="21"/>
        <v>0.2</v>
      </c>
      <c r="C341" s="25">
        <f t="shared" si="22"/>
        <v>1.6041668191843607E-3</v>
      </c>
      <c r="D341" s="24">
        <f t="shared" si="23"/>
        <v>0.20160416681918436</v>
      </c>
      <c r="F341">
        <f t="shared" si="24"/>
        <v>4.0644240078857516E-2</v>
      </c>
      <c r="G341">
        <f t="shared" si="25"/>
        <v>89.049475872694302</v>
      </c>
    </row>
    <row r="342" spans="1:7" x14ac:dyDescent="0.35">
      <c r="A342" s="38">
        <v>308</v>
      </c>
      <c r="B342" s="24">
        <f t="shared" si="21"/>
        <v>0.2</v>
      </c>
      <c r="C342" s="25">
        <f t="shared" si="22"/>
        <v>1.5568487880685212E-3</v>
      </c>
      <c r="D342" s="24">
        <f t="shared" si="23"/>
        <v>0.20155684878806854</v>
      </c>
      <c r="F342">
        <f t="shared" si="24"/>
        <v>4.0625163293376329E-2</v>
      </c>
      <c r="G342">
        <f t="shared" si="25"/>
        <v>89.090101035987672</v>
      </c>
    </row>
    <row r="343" spans="1:7" x14ac:dyDescent="0.35">
      <c r="A343" s="38">
        <v>309</v>
      </c>
      <c r="B343" s="24">
        <f t="shared" si="21"/>
        <v>0.2</v>
      </c>
      <c r="C343" s="25">
        <f t="shared" si="22"/>
        <v>1.5109238532657445E-3</v>
      </c>
      <c r="D343" s="24">
        <f t="shared" si="23"/>
        <v>0.20151092385326574</v>
      </c>
      <c r="F343">
        <f t="shared" si="24"/>
        <v>4.0606652432196667E-2</v>
      </c>
      <c r="G343">
        <f t="shared" si="25"/>
        <v>89.130707688419875</v>
      </c>
    </row>
    <row r="344" spans="1:7" x14ac:dyDescent="0.35">
      <c r="A344" s="38">
        <v>310</v>
      </c>
      <c r="B344" s="24">
        <f t="shared" si="21"/>
        <v>0.2</v>
      </c>
      <c r="C344" s="25">
        <f t="shared" si="22"/>
        <v>1.4663511539942499E-3</v>
      </c>
      <c r="D344" s="24">
        <f t="shared" si="23"/>
        <v>0.20146635115399425</v>
      </c>
      <c r="F344">
        <f t="shared" si="24"/>
        <v>4.0588690647304519E-2</v>
      </c>
      <c r="G344">
        <f t="shared" si="25"/>
        <v>89.171296379067186</v>
      </c>
    </row>
    <row r="345" spans="1:7" x14ac:dyDescent="0.35">
      <c r="A345" s="38">
        <v>311</v>
      </c>
      <c r="B345" s="24">
        <f t="shared" si="21"/>
        <v>0.2</v>
      </c>
      <c r="C345" s="25">
        <f t="shared" si="22"/>
        <v>1.4230910190287994E-3</v>
      </c>
      <c r="D345" s="24">
        <f t="shared" si="23"/>
        <v>0.2014230910190288</v>
      </c>
      <c r="F345">
        <f t="shared" si="24"/>
        <v>4.0571261595659963E-2</v>
      </c>
      <c r="G345">
        <f t="shared" si="25"/>
        <v>89.211867640662845</v>
      </c>
    </row>
    <row r="346" spans="1:7" x14ac:dyDescent="0.35">
      <c r="A346" s="38">
        <v>312</v>
      </c>
      <c r="B346" s="24">
        <f t="shared" si="21"/>
        <v>0.2</v>
      </c>
      <c r="C346" s="25">
        <f t="shared" si="22"/>
        <v>1.3811049325897608E-3</v>
      </c>
      <c r="D346" s="24">
        <f t="shared" si="23"/>
        <v>0.20138110493258976</v>
      </c>
      <c r="F346">
        <f t="shared" si="24"/>
        <v>4.0554349423870727E-2</v>
      </c>
      <c r="G346">
        <f t="shared" si="25"/>
        <v>89.252421990086717</v>
      </c>
    </row>
    <row r="347" spans="1:7" x14ac:dyDescent="0.35">
      <c r="A347" s="38">
        <v>313</v>
      </c>
      <c r="B347" s="24">
        <f t="shared" si="21"/>
        <v>0.2</v>
      </c>
      <c r="C347" s="25">
        <f t="shared" si="22"/>
        <v>1.3403555011795021E-3</v>
      </c>
      <c r="D347" s="24">
        <f t="shared" si="23"/>
        <v>0.20134035550117951</v>
      </c>
      <c r="F347">
        <f t="shared" si="24"/>
        <v>4.053793875334135E-2</v>
      </c>
      <c r="G347">
        <f t="shared" si="25"/>
        <v>89.292959928840062</v>
      </c>
    </row>
    <row r="348" spans="1:7" x14ac:dyDescent="0.35">
      <c r="A348" s="38">
        <v>314</v>
      </c>
      <c r="B348" s="24">
        <f t="shared" si="21"/>
        <v>0.2</v>
      </c>
      <c r="C348" s="25">
        <f t="shared" si="22"/>
        <v>1.3008064213422266E-3</v>
      </c>
      <c r="D348" s="24">
        <f t="shared" si="23"/>
        <v>0.20130080642134224</v>
      </c>
      <c r="F348">
        <f t="shared" si="24"/>
        <v>4.0522014665882698E-2</v>
      </c>
      <c r="G348">
        <f t="shared" si="25"/>
        <v>89.333481943505944</v>
      </c>
    </row>
    <row r="349" spans="1:7" x14ac:dyDescent="0.35">
      <c r="A349" s="38">
        <v>315</v>
      </c>
      <c r="B349" s="24">
        <f t="shared" si="21"/>
        <v>0.2</v>
      </c>
      <c r="C349" s="25">
        <f t="shared" si="22"/>
        <v>1.2624224483230861E-3</v>
      </c>
      <c r="D349" s="24">
        <f t="shared" si="23"/>
        <v>0.2012624224483231</v>
      </c>
      <c r="F349">
        <f t="shared" si="24"/>
        <v>4.0506562689767267E-2</v>
      </c>
      <c r="G349">
        <f t="shared" si="25"/>
        <v>89.373988506195715</v>
      </c>
    </row>
    <row r="350" spans="1:7" x14ac:dyDescent="0.35">
      <c r="A350" s="38">
        <v>316</v>
      </c>
      <c r="B350" s="24">
        <f t="shared" si="21"/>
        <v>0.2</v>
      </c>
      <c r="C350" s="25">
        <f t="shared" si="22"/>
        <v>1.2251693656026852E-3</v>
      </c>
      <c r="D350" s="24">
        <f t="shared" si="23"/>
        <v>0.2012251693656027</v>
      </c>
      <c r="F350">
        <f t="shared" si="24"/>
        <v>4.0491568786215487E-2</v>
      </c>
      <c r="G350">
        <f t="shared" si="25"/>
        <v>89.414480074981924</v>
      </c>
    </row>
    <row r="351" spans="1:7" x14ac:dyDescent="0.35">
      <c r="A351" s="38">
        <v>317</v>
      </c>
      <c r="B351" s="24">
        <f t="shared" si="21"/>
        <v>0.2</v>
      </c>
      <c r="C351" s="25">
        <f t="shared" si="22"/>
        <v>1.1890139552846791E-3</v>
      </c>
      <c r="D351" s="24">
        <f t="shared" si="23"/>
        <v>0.20118901395528468</v>
      </c>
      <c r="F351">
        <f t="shared" si="24"/>
        <v>4.0477019336299734E-2</v>
      </c>
      <c r="G351">
        <f t="shared" si="25"/>
        <v>89.454957094318218</v>
      </c>
    </row>
    <row r="352" spans="1:7" x14ac:dyDescent="0.35">
      <c r="A352" s="38">
        <v>318</v>
      </c>
      <c r="B352" s="24">
        <f t="shared" si="21"/>
        <v>0.2</v>
      </c>
      <c r="C352" s="25">
        <f t="shared" si="22"/>
        <v>1.153923969313997E-3</v>
      </c>
      <c r="D352" s="24">
        <f t="shared" si="23"/>
        <v>0.201153923969314</v>
      </c>
      <c r="F352">
        <f t="shared" si="24"/>
        <v>4.0462901128252557E-2</v>
      </c>
      <c r="G352">
        <f t="shared" si="25"/>
        <v>89.495419995446468</v>
      </c>
    </row>
    <row r="353" spans="1:7" x14ac:dyDescent="0.35">
      <c r="A353" s="38">
        <v>319</v>
      </c>
      <c r="B353" s="24">
        <f t="shared" si="21"/>
        <v>0.2</v>
      </c>
      <c r="C353" s="25">
        <f t="shared" si="22"/>
        <v>1.1198681015027745E-3</v>
      </c>
      <c r="D353" s="24">
        <f t="shared" si="23"/>
        <v>0.20111986810150279</v>
      </c>
      <c r="F353">
        <f t="shared" si="24"/>
        <v>4.0449201345165879E-2</v>
      </c>
      <c r="G353">
        <f t="shared" si="25"/>
        <v>89.535869196791637</v>
      </c>
    </row>
    <row r="354" spans="1:7" x14ac:dyDescent="0.35">
      <c r="A354" s="38">
        <v>320</v>
      </c>
      <c r="B354" s="24">
        <f t="shared" si="21"/>
        <v>0.2</v>
      </c>
      <c r="C354" s="25">
        <f t="shared" si="22"/>
        <v>1.0868159603431239E-3</v>
      </c>
      <c r="D354" s="24">
        <f t="shared" si="23"/>
        <v>0.20108681596034314</v>
      </c>
      <c r="F354">
        <f t="shared" si="24"/>
        <v>4.043590755306891E-2</v>
      </c>
      <c r="G354">
        <f t="shared" si="25"/>
        <v>89.576305104344712</v>
      </c>
    </row>
    <row r="355" spans="1:7" x14ac:dyDescent="0.35">
      <c r="A355" s="38">
        <v>321</v>
      </c>
      <c r="B355" s="24">
        <f t="shared" si="21"/>
        <v>0.2</v>
      </c>
      <c r="C355" s="25">
        <f t="shared" si="22"/>
        <v>1.0547380425871111E-3</v>
      </c>
      <c r="D355" s="24">
        <f t="shared" si="23"/>
        <v>0.20105473804258711</v>
      </c>
      <c r="F355">
        <f t="shared" si="24"/>
        <v>4.0423007689373326E-2</v>
      </c>
      <c r="G355">
        <f t="shared" si="25"/>
        <v>89.616728112034082</v>
      </c>
    </row>
    <row r="356" spans="1:7" x14ac:dyDescent="0.35">
      <c r="A356" s="38">
        <v>322</v>
      </c>
      <c r="B356" s="24">
        <f t="shared" ref="B356:B399" si="26">IF(A356&lt;(365.01*$B$18),$B$17,0)</f>
        <v>0.2</v>
      </c>
      <c r="C356" s="25">
        <f t="shared" ref="C356:C399" si="27">(1-(1/(1+EXP(-$I$18*((A356)-$I$17)))))*(1-$B$17)</f>
        <v>1.0236057075703187E-3</v>
      </c>
      <c r="D356" s="24">
        <f t="shared" ref="D356:D399" si="28">SUM(B356:C356)</f>
        <v>0.20102360570757033</v>
      </c>
      <c r="F356">
        <f t="shared" ref="F356:F399" si="29">D356^2</f>
        <v>4.0410490051672701E-2</v>
      </c>
      <c r="G356">
        <f t="shared" si="25"/>
        <v>89.657138602085752</v>
      </c>
    </row>
    <row r="357" spans="1:7" x14ac:dyDescent="0.35">
      <c r="A357" s="38">
        <v>323</v>
      </c>
      <c r="B357" s="24">
        <f t="shared" si="26"/>
        <v>0.2</v>
      </c>
      <c r="C357" s="25">
        <f t="shared" si="27"/>
        <v>9.9339115226246841E-4</v>
      </c>
      <c r="D357" s="24">
        <f t="shared" si="28"/>
        <v>0.20099339115226247</v>
      </c>
      <c r="F357">
        <f t="shared" si="29"/>
        <v>4.0398343286886386E-2</v>
      </c>
      <c r="G357">
        <f t="shared" si="25"/>
        <v>89.697536945372633</v>
      </c>
    </row>
    <row r="358" spans="1:7" x14ac:dyDescent="0.35">
      <c r="A358" s="38">
        <v>324</v>
      </c>
      <c r="B358" s="24">
        <f t="shared" si="26"/>
        <v>0.2</v>
      </c>
      <c r="C358" s="25">
        <f t="shared" si="27"/>
        <v>9.6406738702317087E-4</v>
      </c>
      <c r="D358" s="24">
        <f t="shared" si="28"/>
        <v>0.20096406738702319</v>
      </c>
      <c r="F358">
        <f t="shared" si="29"/>
        <v>4.0386556380735995E-2</v>
      </c>
      <c r="G358">
        <f t="shared" si="25"/>
        <v>89.737923501753372</v>
      </c>
    </row>
    <row r="359" spans="1:7" x14ac:dyDescent="0.35">
      <c r="A359" s="38">
        <v>325</v>
      </c>
      <c r="B359" s="24">
        <f t="shared" si="26"/>
        <v>0.2</v>
      </c>
      <c r="C359" s="25">
        <f t="shared" si="27"/>
        <v>9.3560821204441424E-4</v>
      </c>
      <c r="D359" s="24">
        <f t="shared" si="28"/>
        <v>0.20093560821204443</v>
      </c>
      <c r="F359">
        <f t="shared" si="29"/>
        <v>4.0375118647544214E-2</v>
      </c>
      <c r="G359">
        <f t="shared" si="25"/>
        <v>89.778298620400918</v>
      </c>
    </row>
    <row r="360" spans="1:7" x14ac:dyDescent="0.35">
      <c r="A360" s="38">
        <v>326</v>
      </c>
      <c r="B360" s="24">
        <f t="shared" si="26"/>
        <v>0.2</v>
      </c>
      <c r="C360" s="25">
        <f t="shared" si="27"/>
        <v>9.0798819446238357E-4</v>
      </c>
      <c r="D360" s="24">
        <f t="shared" si="28"/>
        <v>0.2009079881944624</v>
      </c>
      <c r="F360">
        <f t="shared" si="29"/>
        <v>4.0364019720346242E-2</v>
      </c>
      <c r="G360">
        <f t="shared" si="25"/>
        <v>89.818662640121261</v>
      </c>
    </row>
    <row r="361" spans="1:7" x14ac:dyDescent="0.35">
      <c r="A361" s="38">
        <v>327</v>
      </c>
      <c r="B361" s="24">
        <f t="shared" si="26"/>
        <v>0.2</v>
      </c>
      <c r="C361" s="25">
        <f t="shared" si="27"/>
        <v>8.8118264611880548E-4</v>
      </c>
      <c r="D361" s="24">
        <f t="shared" si="28"/>
        <v>0.20088118264611882</v>
      </c>
      <c r="F361">
        <f t="shared" si="29"/>
        <v>4.035324954130335E-2</v>
      </c>
      <c r="G361">
        <f t="shared" si="25"/>
        <v>89.859015889662558</v>
      </c>
    </row>
    <row r="362" spans="1:7" x14ac:dyDescent="0.35">
      <c r="A362" s="38">
        <v>328</v>
      </c>
      <c r="B362" s="24">
        <f t="shared" si="26"/>
        <v>0.2</v>
      </c>
      <c r="C362" s="25">
        <f t="shared" si="27"/>
        <v>8.5516760195361032E-4</v>
      </c>
      <c r="D362" s="24">
        <f t="shared" si="28"/>
        <v>0.20085516760195363</v>
      </c>
      <c r="F362">
        <f t="shared" si="29"/>
        <v>4.0342798352408879E-2</v>
      </c>
      <c r="G362">
        <f t="shared" si="25"/>
        <v>89.899358688014971</v>
      </c>
    </row>
    <row r="363" spans="1:7" x14ac:dyDescent="0.35">
      <c r="A363" s="38">
        <v>329</v>
      </c>
      <c r="B363" s="24">
        <f t="shared" si="26"/>
        <v>0.2</v>
      </c>
      <c r="C363" s="25">
        <f t="shared" si="27"/>
        <v>8.2991979901541062E-4</v>
      </c>
      <c r="D363" s="24">
        <f t="shared" si="28"/>
        <v>0.20082991979901543</v>
      </c>
      <c r="F363">
        <f t="shared" si="29"/>
        <v>4.0332656686478972E-2</v>
      </c>
      <c r="G363">
        <f t="shared" si="25"/>
        <v>89.939691344701444</v>
      </c>
    </row>
    <row r="364" spans="1:7" x14ac:dyDescent="0.35">
      <c r="A364" s="38">
        <v>330</v>
      </c>
      <c r="B364" s="24">
        <f t="shared" si="26"/>
        <v>0.2</v>
      </c>
      <c r="C364" s="25">
        <f t="shared" si="27"/>
        <v>8.0541665606848056E-4</v>
      </c>
      <c r="D364" s="24">
        <f t="shared" si="28"/>
        <v>0.20080541665606849</v>
      </c>
      <c r="F364">
        <f t="shared" si="29"/>
        <v>4.0322815358417266E-2</v>
      </c>
      <c r="G364">
        <f t="shared" si="25"/>
        <v>89.980014160059866</v>
      </c>
    </row>
    <row r="365" spans="1:7" x14ac:dyDescent="0.35">
      <c r="A365" s="38">
        <v>331</v>
      </c>
      <c r="B365" s="24">
        <f t="shared" si="26"/>
        <v>0.2</v>
      </c>
      <c r="C365" s="25">
        <f t="shared" si="27"/>
        <v>7.8163625378140371E-4</v>
      </c>
      <c r="D365" s="24">
        <f t="shared" si="28"/>
        <v>0.20078163625378143</v>
      </c>
      <c r="F365">
        <f t="shared" si="29"/>
        <v>4.0313265456745795E-2</v>
      </c>
      <c r="G365">
        <f t="shared" si="25"/>
        <v>90.020327425516612</v>
      </c>
    </row>
    <row r="366" spans="1:7" x14ac:dyDescent="0.35">
      <c r="A366" s="38">
        <v>332</v>
      </c>
      <c r="B366" s="24">
        <f t="shared" si="26"/>
        <v>0.2</v>
      </c>
      <c r="C366" s="25">
        <f t="shared" si="27"/>
        <v>7.5855731548299951E-4</v>
      </c>
      <c r="D366" s="24">
        <f t="shared" si="28"/>
        <v>0.200758557315483</v>
      </c>
      <c r="F366">
        <f t="shared" si="29"/>
        <v>4.0303998335394074E-2</v>
      </c>
      <c r="G366">
        <f t="shared" si="25"/>
        <v>90.060631423852001</v>
      </c>
    </row>
    <row r="367" spans="1:7" x14ac:dyDescent="0.35">
      <c r="A367" s="38">
        <v>333</v>
      </c>
      <c r="B367" s="24">
        <f t="shared" si="26"/>
        <v>0.2</v>
      </c>
      <c r="C367" s="25">
        <f t="shared" si="27"/>
        <v>7.3615918846821067E-4</v>
      </c>
      <c r="D367" s="24">
        <f t="shared" si="28"/>
        <v>0.20073615918846821</v>
      </c>
      <c r="F367">
        <f t="shared" si="29"/>
        <v>4.0295005605738052E-2</v>
      </c>
      <c r="G367">
        <f t="shared" si="25"/>
        <v>90.100926429457743</v>
      </c>
    </row>
    <row r="368" spans="1:7" x14ac:dyDescent="0.35">
      <c r="A368" s="38">
        <v>334</v>
      </c>
      <c r="B368" s="24">
        <f t="shared" si="26"/>
        <v>0.2</v>
      </c>
      <c r="C368" s="25">
        <f t="shared" si="27"/>
        <v>7.1442182583858482E-4</v>
      </c>
      <c r="D368" s="24">
        <f t="shared" si="28"/>
        <v>0.2007144218258386</v>
      </c>
      <c r="F368">
        <f t="shared" si="29"/>
        <v>4.0286279128880671E-2</v>
      </c>
      <c r="G368">
        <f t="shared" si="25"/>
        <v>90.141212708586622</v>
      </c>
    </row>
    <row r="369" spans="1:7" x14ac:dyDescent="0.35">
      <c r="A369" s="38">
        <v>335</v>
      </c>
      <c r="B369" s="24">
        <f t="shared" si="26"/>
        <v>0.2</v>
      </c>
      <c r="C369" s="25">
        <f t="shared" si="27"/>
        <v>6.9332576886340649E-4</v>
      </c>
      <c r="D369" s="24">
        <f t="shared" si="28"/>
        <v>0.20069332576886342</v>
      </c>
      <c r="F369">
        <f t="shared" si="29"/>
        <v>4.0277811008167137E-2</v>
      </c>
      <c r="G369">
        <f t="shared" si="25"/>
        <v>90.181490519594789</v>
      </c>
    </row>
    <row r="370" spans="1:7" x14ac:dyDescent="0.35">
      <c r="A370" s="38">
        <v>336</v>
      </c>
      <c r="B370" s="24">
        <f t="shared" si="26"/>
        <v>0.2</v>
      </c>
      <c r="C370" s="25">
        <f t="shared" si="27"/>
        <v>6.7285212984709026E-4</v>
      </c>
      <c r="D370" s="24">
        <f t="shared" si="28"/>
        <v>0.20067285212984709</v>
      </c>
      <c r="F370">
        <f t="shared" si="29"/>
        <v>4.0269593581927478E-2</v>
      </c>
      <c r="G370">
        <f t="shared" si="25"/>
        <v>90.221760113176714</v>
      </c>
    </row>
    <row r="371" spans="1:7" x14ac:dyDescent="0.35">
      <c r="A371" s="38">
        <v>337</v>
      </c>
      <c r="B371" s="24">
        <f t="shared" si="26"/>
        <v>0.2</v>
      </c>
      <c r="C371" s="25">
        <f t="shared" si="27"/>
        <v>6.5298257548818128E-4</v>
      </c>
      <c r="D371" s="24">
        <f t="shared" si="28"/>
        <v>0.20065298257548819</v>
      </c>
      <c r="F371">
        <f t="shared" si="29"/>
        <v>4.0261619416439166E-2</v>
      </c>
      <c r="G371">
        <f t="shared" si="25"/>
        <v>90.262021732593155</v>
      </c>
    </row>
    <row r="372" spans="1:7" x14ac:dyDescent="0.35">
      <c r="A372" s="38">
        <v>338</v>
      </c>
      <c r="B372" s="24">
        <f t="shared" si="26"/>
        <v>0.2</v>
      </c>
      <c r="C372" s="25">
        <f t="shared" si="27"/>
        <v>6.3369931071619598E-4</v>
      </c>
      <c r="D372" s="24">
        <f t="shared" si="28"/>
        <v>0.2006336993107162</v>
      </c>
      <c r="F372">
        <f t="shared" si="29"/>
        <v>4.025388129910288E-2</v>
      </c>
      <c r="G372">
        <f t="shared" si="25"/>
        <v>90.302275613892263</v>
      </c>
    </row>
    <row r="373" spans="1:7" x14ac:dyDescent="0.35">
      <c r="A373" s="38">
        <v>339</v>
      </c>
      <c r="B373" s="24">
        <f t="shared" si="26"/>
        <v>0.2</v>
      </c>
      <c r="C373" s="25">
        <f t="shared" si="27"/>
        <v>6.1498506299333404E-4</v>
      </c>
      <c r="D373" s="24">
        <f t="shared" si="28"/>
        <v>0.20061498506299336</v>
      </c>
      <c r="F373">
        <f t="shared" si="29"/>
        <v>4.0246372231825048E-2</v>
      </c>
      <c r="G373">
        <f t="shared" si="25"/>
        <v>90.342521986124083</v>
      </c>
    </row>
    <row r="374" spans="1:7" x14ac:dyDescent="0.35">
      <c r="A374" s="38">
        <v>340</v>
      </c>
      <c r="B374" s="24">
        <f t="shared" si="26"/>
        <v>0.2</v>
      </c>
      <c r="C374" s="25">
        <f t="shared" si="27"/>
        <v>5.9682306706934087E-4</v>
      </c>
      <c r="D374" s="24">
        <f t="shared" si="28"/>
        <v>0.20059682306706936</v>
      </c>
      <c r="F374">
        <f t="shared" si="29"/>
        <v>4.0239085424601126E-2</v>
      </c>
      <c r="G374">
        <f t="shared" si="25"/>
        <v>90.382761071548686</v>
      </c>
    </row>
    <row r="375" spans="1:7" x14ac:dyDescent="0.35">
      <c r="A375" s="38">
        <v>341</v>
      </c>
      <c r="B375" s="24">
        <f t="shared" si="26"/>
        <v>0.2</v>
      </c>
      <c r="C375" s="25">
        <f t="shared" si="27"/>
        <v>5.7919705017317469E-4</v>
      </c>
      <c r="D375" s="24">
        <f t="shared" si="28"/>
        <v>0.20057919705017319</v>
      </c>
      <c r="F375">
        <f t="shared" si="29"/>
        <v>4.0232014289292205E-2</v>
      </c>
      <c r="G375">
        <f t="shared" si="25"/>
        <v>90.422993085837973</v>
      </c>
    </row>
    <row r="376" spans="1:7" x14ac:dyDescent="0.35">
      <c r="A376" s="38">
        <v>342</v>
      </c>
      <c r="B376" s="24">
        <f t="shared" si="26"/>
        <v>0.2</v>
      </c>
      <c r="C376" s="25">
        <f t="shared" si="27"/>
        <v>5.6209121763339809E-4</v>
      </c>
      <c r="D376" s="24">
        <f t="shared" si="28"/>
        <v>0.20056209121763341</v>
      </c>
      <c r="F376">
        <f t="shared" si="29"/>
        <v>4.0225152433590303E-2</v>
      </c>
      <c r="G376">
        <f t="shared" si="25"/>
        <v>90.463218238271565</v>
      </c>
    </row>
    <row r="377" spans="1:7" x14ac:dyDescent="0.35">
      <c r="A377" s="38">
        <v>343</v>
      </c>
      <c r="B377" s="24">
        <f t="shared" si="26"/>
        <v>0.2</v>
      </c>
      <c r="C377" s="25">
        <f t="shared" si="27"/>
        <v>5.454902389125494E-4</v>
      </c>
      <c r="D377" s="24">
        <f t="shared" si="28"/>
        <v>0.20054549023891255</v>
      </c>
      <c r="F377">
        <f t="shared" si="29"/>
        <v>4.021849365516577E-2</v>
      </c>
      <c r="G377">
        <f t="shared" si="25"/>
        <v>90.503436731926726</v>
      </c>
    </row>
    <row r="378" spans="1:7" x14ac:dyDescent="0.35">
      <c r="A378" s="38">
        <v>344</v>
      </c>
      <c r="B378" s="24">
        <f t="shared" si="26"/>
        <v>0.2</v>
      </c>
      <c r="C378" s="25">
        <f t="shared" si="27"/>
        <v>5.2937923404554614E-4</v>
      </c>
      <c r="D378" s="24">
        <f t="shared" si="28"/>
        <v>0.20052937923404557</v>
      </c>
      <c r="F378">
        <f t="shared" si="29"/>
        <v>4.0212031935991668E-2</v>
      </c>
      <c r="G378">
        <f t="shared" si="25"/>
        <v>90.54364876386272</v>
      </c>
    </row>
    <row r="379" spans="1:7" x14ac:dyDescent="0.35">
      <c r="A379" s="38">
        <v>345</v>
      </c>
      <c r="B379" s="24">
        <f t="shared" si="26"/>
        <v>0.2</v>
      </c>
      <c r="C379" s="25">
        <f t="shared" si="27"/>
        <v>5.1374376046871013E-4</v>
      </c>
      <c r="D379" s="24">
        <f t="shared" si="28"/>
        <v>0.20051374376046871</v>
      </c>
      <c r="F379">
        <f t="shared" si="29"/>
        <v>4.0205761436838905E-2</v>
      </c>
      <c r="G379">
        <f t="shared" si="25"/>
        <v>90.583854525299557</v>
      </c>
    </row>
    <row r="380" spans="1:7" x14ac:dyDescent="0.35">
      <c r="A380" s="38">
        <v>346</v>
      </c>
      <c r="B380" s="24">
        <f t="shared" si="26"/>
        <v>0.2</v>
      </c>
      <c r="C380" s="25">
        <f t="shared" si="27"/>
        <v>4.9856980023044173E-4</v>
      </c>
      <c r="D380" s="24">
        <f t="shared" si="28"/>
        <v>0.20049856980023045</v>
      </c>
      <c r="F380">
        <f t="shared" si="29"/>
        <v>4.0199676491937883E-2</v>
      </c>
      <c r="G380">
        <f t="shared" si="25"/>
        <v>90.624054201791495</v>
      </c>
    </row>
    <row r="381" spans="1:7" x14ac:dyDescent="0.35">
      <c r="A381" s="38">
        <v>347</v>
      </c>
      <c r="B381" s="24">
        <f t="shared" si="26"/>
        <v>0.2</v>
      </c>
      <c r="C381" s="25">
        <f t="shared" si="27"/>
        <v>4.8384374757137749E-4</v>
      </c>
      <c r="D381" s="24">
        <f t="shared" si="28"/>
        <v>0.20048384374757139</v>
      </c>
      <c r="F381">
        <f t="shared" si="29"/>
        <v>4.0193771603800617E-2</v>
      </c>
      <c r="G381">
        <f t="shared" si="25"/>
        <v>90.664247973395291</v>
      </c>
    </row>
    <row r="382" spans="1:7" x14ac:dyDescent="0.35">
      <c r="A382" s="38">
        <v>348</v>
      </c>
      <c r="B382" s="24">
        <f t="shared" si="26"/>
        <v>0.2</v>
      </c>
      <c r="C382" s="25">
        <f t="shared" si="27"/>
        <v>4.6955239686461428E-4</v>
      </c>
      <c r="D382" s="24">
        <f t="shared" si="28"/>
        <v>0.20046955239686462</v>
      </c>
      <c r="F382">
        <f t="shared" si="29"/>
        <v>4.0188041438199248E-2</v>
      </c>
      <c r="G382">
        <f t="shared" si="25"/>
        <v>90.70443601483349</v>
      </c>
    </row>
    <row r="383" spans="1:7" x14ac:dyDescent="0.35">
      <c r="A383" s="38">
        <v>349</v>
      </c>
      <c r="B383" s="24">
        <f t="shared" si="26"/>
        <v>0.2</v>
      </c>
      <c r="C383" s="25">
        <f t="shared" si="27"/>
        <v>4.5568293090534343E-4</v>
      </c>
      <c r="D383" s="24">
        <f t="shared" si="28"/>
        <v>0.20045568293090535</v>
      </c>
      <c r="F383">
        <f t="shared" si="29"/>
        <v>4.0182480819295659E-2</v>
      </c>
      <c r="G383">
        <f t="shared" si="25"/>
        <v>90.744618495652787</v>
      </c>
    </row>
    <row r="384" spans="1:7" x14ac:dyDescent="0.35">
      <c r="A384" s="38">
        <v>350</v>
      </c>
      <c r="B384" s="24">
        <f t="shared" si="26"/>
        <v>0.2</v>
      </c>
      <c r="C384" s="25">
        <f t="shared" si="27"/>
        <v>4.4222290953888077E-4</v>
      </c>
      <c r="D384" s="24">
        <f t="shared" si="28"/>
        <v>0.20044222290953889</v>
      </c>
      <c r="F384">
        <f t="shared" si="29"/>
        <v>4.0177084724917281E-2</v>
      </c>
      <c r="G384">
        <f t="shared" si="25"/>
        <v>90.784795580377704</v>
      </c>
    </row>
    <row r="385" spans="1:7" x14ac:dyDescent="0.35">
      <c r="A385" s="38">
        <v>351</v>
      </c>
      <c r="B385" s="24">
        <f t="shared" si="26"/>
        <v>0.2</v>
      </c>
      <c r="C385" s="25">
        <f t="shared" si="27"/>
        <v>4.2916025861927665E-4</v>
      </c>
      <c r="D385" s="24">
        <f t="shared" si="28"/>
        <v>0.20042916025861929</v>
      </c>
      <c r="F385">
        <f t="shared" si="29"/>
        <v>4.0171848281975293E-2</v>
      </c>
      <c r="G385">
        <f t="shared" si="25"/>
        <v>90.824967428659676</v>
      </c>
    </row>
    <row r="386" spans="1:7" x14ac:dyDescent="0.35">
      <c r="A386" s="38">
        <v>352</v>
      </c>
      <c r="B386" s="24">
        <f t="shared" si="26"/>
        <v>0.2</v>
      </c>
      <c r="C386" s="25">
        <f t="shared" si="27"/>
        <v>4.1648325928873576E-4</v>
      </c>
      <c r="D386" s="24">
        <f t="shared" si="28"/>
        <v>0.20041648325928874</v>
      </c>
      <c r="F386">
        <f t="shared" si="29"/>
        <v>4.0166766762020766E-2</v>
      </c>
      <c r="G386">
        <f t="shared" si="25"/>
        <v>90.865134195421703</v>
      </c>
    </row>
    <row r="387" spans="1:7" x14ac:dyDescent="0.35">
      <c r="A387" s="38">
        <v>353</v>
      </c>
      <c r="B387" s="24">
        <f t="shared" si="26"/>
        <v>0.2</v>
      </c>
      <c r="C387" s="25">
        <f t="shared" si="27"/>
        <v>4.0418053756727804E-4</v>
      </c>
      <c r="D387" s="24">
        <f t="shared" si="28"/>
        <v>0.20040418053756728</v>
      </c>
      <c r="F387">
        <f t="shared" si="29"/>
        <v>4.0161835576933862E-2</v>
      </c>
      <c r="G387">
        <f t="shared" si="25"/>
        <v>90.905296030998642</v>
      </c>
    </row>
    <row r="388" spans="1:7" x14ac:dyDescent="0.35">
      <c r="A388" s="38">
        <v>354</v>
      </c>
      <c r="B388" s="24">
        <f t="shared" si="26"/>
        <v>0.2</v>
      </c>
      <c r="C388" s="25">
        <f t="shared" si="27"/>
        <v>3.9224105424535695E-4</v>
      </c>
      <c r="D388" s="24">
        <f t="shared" si="28"/>
        <v>0.20039224105424536</v>
      </c>
      <c r="F388">
        <f t="shared" si="29"/>
        <v>4.0157050274742777E-2</v>
      </c>
      <c r="G388">
        <f t="shared" si="25"/>
        <v>90.945453081273385</v>
      </c>
    </row>
    <row r="389" spans="1:7" x14ac:dyDescent="0.35">
      <c r="A389" s="38">
        <v>355</v>
      </c>
      <c r="B389" s="24">
        <f t="shared" si="26"/>
        <v>0.2</v>
      </c>
      <c r="C389" s="25">
        <f t="shared" si="27"/>
        <v>3.8065409507073158E-4</v>
      </c>
      <c r="D389" s="24">
        <f t="shared" si="28"/>
        <v>0.20038065409507075</v>
      </c>
      <c r="F389">
        <f t="shared" si="29"/>
        <v>4.0152406535568397E-2</v>
      </c>
      <c r="G389">
        <f t="shared" si="25"/>
        <v>90.985605487808954</v>
      </c>
    </row>
    <row r="390" spans="1:7" x14ac:dyDescent="0.35">
      <c r="A390" s="38">
        <v>356</v>
      </c>
      <c r="B390" s="24">
        <f t="shared" si="26"/>
        <v>0.2</v>
      </c>
      <c r="C390" s="25">
        <f t="shared" si="27"/>
        <v>3.6940926121937779E-4</v>
      </c>
      <c r="D390" s="24">
        <f t="shared" si="28"/>
        <v>0.20036940926121938</v>
      </c>
      <c r="F390">
        <f t="shared" si="29"/>
        <v>4.0147900167690029E-2</v>
      </c>
      <c r="G390">
        <f t="shared" si="25"/>
        <v>91.02575338797665</v>
      </c>
    </row>
    <row r="391" spans="1:7" x14ac:dyDescent="0.35">
      <c r="A391" s="38">
        <v>357</v>
      </c>
      <c r="B391" s="24">
        <f t="shared" si="26"/>
        <v>0.2</v>
      </c>
      <c r="C391" s="25">
        <f t="shared" si="27"/>
        <v>3.5849646004484372E-4</v>
      </c>
      <c r="D391" s="24">
        <f t="shared" si="28"/>
        <v>0.20035849646004486</v>
      </c>
      <c r="F391">
        <f t="shared" si="29"/>
        <v>4.0143527103729808E-2</v>
      </c>
      <c r="G391">
        <f t="shared" ref="G391:G399" si="30">F391+G390</f>
        <v>91.065896915080373</v>
      </c>
    </row>
    <row r="392" spans="1:7" x14ac:dyDescent="0.35">
      <c r="A392" s="38">
        <v>358</v>
      </c>
      <c r="B392" s="24">
        <f t="shared" si="26"/>
        <v>0.2</v>
      </c>
      <c r="C392" s="25">
        <f t="shared" si="27"/>
        <v>3.4790589609681179E-4</v>
      </c>
      <c r="D392" s="24">
        <f t="shared" si="28"/>
        <v>0.20034790589609683</v>
      </c>
      <c r="F392">
        <f t="shared" si="29"/>
        <v>4.0139283396951268E-2</v>
      </c>
      <c r="G392">
        <f t="shared" si="30"/>
        <v>91.106036198477327</v>
      </c>
    </row>
    <row r="393" spans="1:7" x14ac:dyDescent="0.35">
      <c r="A393" s="38">
        <v>359</v>
      </c>
      <c r="B393" s="24">
        <f t="shared" si="26"/>
        <v>0.2</v>
      </c>
      <c r="C393" s="25">
        <f t="shared" si="27"/>
        <v>3.3762806239998614E-4</v>
      </c>
      <c r="D393" s="24">
        <f t="shared" si="28"/>
        <v>0.20033762806239999</v>
      </c>
      <c r="F393">
        <f t="shared" si="29"/>
        <v>4.0135165217668516E-2</v>
      </c>
      <c r="G393">
        <f t="shared" si="30"/>
        <v>91.14617136369499</v>
      </c>
    </row>
    <row r="394" spans="1:7" x14ac:dyDescent="0.35">
      <c r="A394" s="38">
        <v>360</v>
      </c>
      <c r="B394" s="24">
        <f t="shared" si="26"/>
        <v>0.2</v>
      </c>
      <c r="C394" s="25">
        <f t="shared" si="27"/>
        <v>3.2765373198886396E-4</v>
      </c>
      <c r="D394" s="24">
        <f t="shared" si="28"/>
        <v>0.20032765373198888</v>
      </c>
      <c r="F394">
        <f t="shared" si="29"/>
        <v>4.0131168849763636E-2</v>
      </c>
      <c r="G394">
        <f t="shared" si="30"/>
        <v>91.186302532544758</v>
      </c>
    </row>
    <row r="395" spans="1:7" x14ac:dyDescent="0.35">
      <c r="A395" s="38">
        <v>361</v>
      </c>
      <c r="B395" s="24">
        <f t="shared" si="26"/>
        <v>0.2</v>
      </c>
      <c r="C395" s="25">
        <f t="shared" si="27"/>
        <v>3.1797394968720029E-4</v>
      </c>
      <c r="D395" s="24">
        <f t="shared" si="28"/>
        <v>0.2003179739496872</v>
      </c>
      <c r="F395">
        <f t="shared" si="29"/>
        <v>4.0127290687307561E-2</v>
      </c>
      <c r="G395">
        <f t="shared" si="30"/>
        <v>91.226429823232067</v>
      </c>
    </row>
    <row r="396" spans="1:7" x14ac:dyDescent="0.35">
      <c r="A396" s="38">
        <v>362</v>
      </c>
      <c r="B396" s="24">
        <f t="shared" si="26"/>
        <v>0.2</v>
      </c>
      <c r="C396" s="25">
        <f t="shared" si="27"/>
        <v>3.0858002412905707E-4</v>
      </c>
      <c r="D396" s="24">
        <f t="shared" si="28"/>
        <v>0.20030858002412907</v>
      </c>
      <c r="F396">
        <f t="shared" si="29"/>
        <v>4.0123527231282922E-2</v>
      </c>
      <c r="G396">
        <f t="shared" si="30"/>
        <v>91.266553350463354</v>
      </c>
    </row>
    <row r="397" spans="1:7" x14ac:dyDescent="0.35">
      <c r="A397" s="38">
        <v>363</v>
      </c>
      <c r="B397" s="24">
        <f t="shared" si="26"/>
        <v>0.2</v>
      </c>
      <c r="C397" s="25">
        <f t="shared" si="27"/>
        <v>2.9946352001184454E-4</v>
      </c>
      <c r="D397" s="24">
        <f t="shared" si="28"/>
        <v>0.20029946352001185</v>
      </c>
      <c r="F397">
        <f t="shared" si="29"/>
        <v>4.0119875086404556E-2</v>
      </c>
      <c r="G397">
        <f t="shared" si="30"/>
        <v>91.306673225549758</v>
      </c>
    </row>
    <row r="398" spans="1:7" x14ac:dyDescent="0.35">
      <c r="A398" s="38">
        <v>364</v>
      </c>
      <c r="B398" s="24">
        <f t="shared" si="26"/>
        <v>0.2</v>
      </c>
      <c r="C398" s="25">
        <f t="shared" si="27"/>
        <v>2.9061625057451578E-4</v>
      </c>
      <c r="D398" s="24">
        <f t="shared" si="28"/>
        <v>0.20029061625057454</v>
      </c>
      <c r="F398">
        <f t="shared" si="29"/>
        <v>4.0116330958034914E-2</v>
      </c>
      <c r="G398">
        <f t="shared" si="30"/>
        <v>91.346789556507787</v>
      </c>
    </row>
    <row r="399" spans="1:7" x14ac:dyDescent="0.35">
      <c r="A399" s="38">
        <v>365</v>
      </c>
      <c r="B399" s="24">
        <f t="shared" si="26"/>
        <v>0.2</v>
      </c>
      <c r="C399" s="25">
        <f t="shared" si="27"/>
        <v>2.8203027029691799E-4</v>
      </c>
      <c r="D399" s="24">
        <f t="shared" si="28"/>
        <v>0.20028203027029692</v>
      </c>
      <c r="F399">
        <f t="shared" si="29"/>
        <v>4.0112891649192135E-2</v>
      </c>
      <c r="G399">
        <f t="shared" si="30"/>
        <v>91.386902448156974</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BF72C-2505-4C28-9DBF-FA84DBB50C7E}">
  <sheetPr>
    <tabColor theme="8" tint="0.79998168889431442"/>
  </sheetPr>
  <dimension ref="A2:K106"/>
  <sheetViews>
    <sheetView zoomScale="120" zoomScaleNormal="120" workbookViewId="0"/>
  </sheetViews>
  <sheetFormatPr defaultRowHeight="14.5" x14ac:dyDescent="0.35"/>
  <cols>
    <col min="1" max="11" width="13.54296875" customWidth="1"/>
  </cols>
  <sheetData>
    <row r="2" spans="1:11" x14ac:dyDescent="0.35">
      <c r="A2" s="56"/>
      <c r="B2" s="20" t="s">
        <v>546</v>
      </c>
      <c r="C2" s="62">
        <f>AVERAGE(I8:I103)</f>
        <v>24.27136591333846</v>
      </c>
      <c r="D2" s="56" t="s">
        <v>547</v>
      </c>
    </row>
    <row r="5" spans="1:11" x14ac:dyDescent="0.35">
      <c r="A5" t="s">
        <v>358</v>
      </c>
      <c r="C5" s="17" t="s">
        <v>359</v>
      </c>
    </row>
    <row r="6" spans="1:11" x14ac:dyDescent="0.35">
      <c r="A6" s="150" t="s">
        <v>360</v>
      </c>
      <c r="B6" s="150"/>
      <c r="C6" s="150"/>
      <c r="D6" s="150"/>
      <c r="E6" s="150"/>
      <c r="F6" s="150"/>
      <c r="G6" s="150"/>
      <c r="H6" s="150"/>
      <c r="I6" s="150"/>
      <c r="J6" s="150"/>
      <c r="K6" s="150"/>
    </row>
    <row r="7" spans="1:11" ht="29" x14ac:dyDescent="0.35">
      <c r="A7" s="53" t="s">
        <v>361</v>
      </c>
      <c r="B7" s="53" t="s">
        <v>362</v>
      </c>
      <c r="C7" s="53" t="s">
        <v>363</v>
      </c>
      <c r="D7" s="53" t="s">
        <v>364</v>
      </c>
      <c r="E7" s="53" t="s">
        <v>365</v>
      </c>
      <c r="F7" s="53" t="s">
        <v>366</v>
      </c>
      <c r="G7" s="53" t="s">
        <v>367</v>
      </c>
      <c r="H7" s="53" t="s">
        <v>368</v>
      </c>
      <c r="I7" s="138" t="s">
        <v>548</v>
      </c>
      <c r="J7" s="53" t="s">
        <v>369</v>
      </c>
      <c r="K7" s="53" t="s">
        <v>370</v>
      </c>
    </row>
    <row r="8" spans="1:11" x14ac:dyDescent="0.35">
      <c r="A8" t="s">
        <v>371</v>
      </c>
      <c r="B8" t="s">
        <v>372</v>
      </c>
      <c r="C8" t="s">
        <v>373</v>
      </c>
      <c r="D8" s="60"/>
      <c r="E8" s="60">
        <v>22.62950339</v>
      </c>
      <c r="F8" s="60"/>
      <c r="G8" s="60"/>
      <c r="H8" s="60"/>
      <c r="I8" s="60">
        <v>31.834460799999999</v>
      </c>
      <c r="J8" s="60"/>
      <c r="K8" s="60"/>
    </row>
    <row r="9" spans="1:11" x14ac:dyDescent="0.35">
      <c r="A9" t="s">
        <v>374</v>
      </c>
      <c r="B9" t="s">
        <v>375</v>
      </c>
      <c r="C9" t="s">
        <v>373</v>
      </c>
      <c r="D9" s="60"/>
      <c r="E9" s="60"/>
      <c r="F9" s="60"/>
      <c r="G9" s="60"/>
      <c r="H9" s="60"/>
      <c r="I9" s="60"/>
      <c r="J9" s="60"/>
      <c r="K9" s="60"/>
    </row>
    <row r="10" spans="1:11" x14ac:dyDescent="0.35">
      <c r="A10" t="s">
        <v>376</v>
      </c>
      <c r="B10" t="s">
        <v>375</v>
      </c>
      <c r="C10" t="s">
        <v>377</v>
      </c>
      <c r="D10" s="60" t="s">
        <v>378</v>
      </c>
      <c r="E10" s="60"/>
      <c r="F10" s="60" t="s">
        <v>379</v>
      </c>
      <c r="G10" s="60"/>
      <c r="H10" s="60" t="s">
        <v>378</v>
      </c>
      <c r="I10" s="60">
        <v>5.5430443240000002</v>
      </c>
      <c r="J10" s="60" t="s">
        <v>379</v>
      </c>
      <c r="K10" s="60"/>
    </row>
    <row r="11" spans="1:11" x14ac:dyDescent="0.35">
      <c r="A11" t="s">
        <v>380</v>
      </c>
      <c r="B11" t="s">
        <v>372</v>
      </c>
      <c r="C11" t="s">
        <v>301</v>
      </c>
      <c r="D11" s="60"/>
      <c r="E11" s="60"/>
      <c r="F11" s="60"/>
      <c r="G11" s="60"/>
      <c r="H11" s="60"/>
      <c r="I11" s="60"/>
      <c r="J11" s="60"/>
      <c r="K11" s="60"/>
    </row>
    <row r="12" spans="1:11" x14ac:dyDescent="0.35">
      <c r="A12" t="s">
        <v>381</v>
      </c>
      <c r="B12" t="s">
        <v>382</v>
      </c>
      <c r="C12" t="s">
        <v>297</v>
      </c>
      <c r="D12" s="60"/>
      <c r="E12" s="60"/>
      <c r="F12" s="60"/>
      <c r="G12" s="60"/>
      <c r="H12" s="60"/>
      <c r="I12" s="60"/>
      <c r="J12" s="60"/>
      <c r="K12" s="60"/>
    </row>
    <row r="13" spans="1:11" x14ac:dyDescent="0.35">
      <c r="A13" t="s">
        <v>383</v>
      </c>
      <c r="B13" t="s">
        <v>372</v>
      </c>
      <c r="C13" t="s">
        <v>384</v>
      </c>
      <c r="D13" s="60"/>
      <c r="E13" s="60"/>
      <c r="F13" s="60"/>
      <c r="G13" s="60"/>
      <c r="H13" s="60"/>
      <c r="I13" s="60">
        <v>19.896538</v>
      </c>
      <c r="J13" s="60"/>
      <c r="K13" s="60"/>
    </row>
    <row r="14" spans="1:11" x14ac:dyDescent="0.35">
      <c r="A14" t="s">
        <v>385</v>
      </c>
      <c r="B14" t="s">
        <v>375</v>
      </c>
      <c r="C14" t="s">
        <v>384</v>
      </c>
      <c r="D14" s="60"/>
      <c r="E14" s="60">
        <v>30.172671189999999</v>
      </c>
      <c r="F14" s="60"/>
      <c r="G14" s="60"/>
      <c r="H14" s="60"/>
      <c r="I14" s="60">
        <v>35.813768400000001</v>
      </c>
      <c r="J14" s="60"/>
      <c r="K14" s="60"/>
    </row>
    <row r="15" spans="1:11" x14ac:dyDescent="0.35">
      <c r="A15" t="s">
        <v>386</v>
      </c>
      <c r="B15" t="s">
        <v>375</v>
      </c>
      <c r="C15" t="s">
        <v>387</v>
      </c>
      <c r="D15" s="60"/>
      <c r="E15" s="60">
        <v>8.0256031149999991</v>
      </c>
      <c r="F15" s="60"/>
      <c r="G15" s="60"/>
      <c r="H15" s="60"/>
      <c r="I15" s="60">
        <v>8.3170249999999992</v>
      </c>
      <c r="J15" s="60"/>
      <c r="K15" s="60"/>
    </row>
    <row r="16" spans="1:11" x14ac:dyDescent="0.35">
      <c r="A16" t="s">
        <v>388</v>
      </c>
      <c r="B16" t="s">
        <v>372</v>
      </c>
      <c r="C16" t="s">
        <v>389</v>
      </c>
      <c r="D16" s="60"/>
      <c r="E16" s="60">
        <v>13.35395336</v>
      </c>
      <c r="F16" s="60"/>
      <c r="G16" s="60"/>
      <c r="H16" s="60"/>
      <c r="I16" s="60">
        <v>4.3232796660000004</v>
      </c>
      <c r="J16" s="60"/>
      <c r="K16" s="60"/>
    </row>
    <row r="17" spans="1:11" x14ac:dyDescent="0.35">
      <c r="A17" t="s">
        <v>390</v>
      </c>
      <c r="B17" t="s">
        <v>382</v>
      </c>
      <c r="C17" t="s">
        <v>283</v>
      </c>
      <c r="D17" s="60"/>
      <c r="E17" s="60"/>
      <c r="F17" s="60"/>
      <c r="G17" s="60"/>
      <c r="H17" s="60"/>
      <c r="I17" s="60"/>
      <c r="J17" s="60"/>
      <c r="K17" s="60"/>
    </row>
    <row r="18" spans="1:11" x14ac:dyDescent="0.35">
      <c r="A18" t="s">
        <v>391</v>
      </c>
      <c r="B18" t="s">
        <v>372</v>
      </c>
      <c r="C18" t="s">
        <v>392</v>
      </c>
      <c r="D18" s="60"/>
      <c r="E18" s="60">
        <v>16.89</v>
      </c>
      <c r="F18" s="60"/>
      <c r="G18" s="60"/>
      <c r="H18" s="60"/>
      <c r="I18" s="60">
        <v>17.940000000000001</v>
      </c>
      <c r="J18" s="60"/>
      <c r="K18" s="60"/>
    </row>
    <row r="19" spans="1:11" x14ac:dyDescent="0.35">
      <c r="A19" t="s">
        <v>393</v>
      </c>
      <c r="B19" t="s">
        <v>372</v>
      </c>
      <c r="C19" t="s">
        <v>278</v>
      </c>
      <c r="D19" s="60"/>
      <c r="E19" s="60"/>
      <c r="F19" s="60"/>
      <c r="G19" s="60"/>
      <c r="H19" s="60"/>
      <c r="I19" s="60">
        <v>31.834460799999999</v>
      </c>
      <c r="J19" s="60"/>
      <c r="K19" s="60"/>
    </row>
    <row r="20" spans="1:11" x14ac:dyDescent="0.35">
      <c r="A20" t="s">
        <v>394</v>
      </c>
      <c r="B20" t="s">
        <v>375</v>
      </c>
      <c r="C20" t="s">
        <v>278</v>
      </c>
      <c r="D20" s="60"/>
      <c r="E20" s="60"/>
      <c r="F20" s="60"/>
      <c r="G20" s="60"/>
      <c r="H20" s="60"/>
      <c r="I20" s="60">
        <v>31.834460799999999</v>
      </c>
      <c r="J20" s="60"/>
      <c r="K20" s="60"/>
    </row>
    <row r="21" spans="1:11" x14ac:dyDescent="0.35">
      <c r="A21" t="s">
        <v>395</v>
      </c>
      <c r="B21" t="s">
        <v>375</v>
      </c>
      <c r="C21" t="s">
        <v>396</v>
      </c>
      <c r="D21" s="60"/>
      <c r="E21" s="60"/>
      <c r="F21" s="60"/>
      <c r="G21" s="60"/>
      <c r="H21" s="60"/>
      <c r="I21" s="60"/>
      <c r="J21" s="60"/>
      <c r="K21" s="60"/>
    </row>
    <row r="22" spans="1:11" x14ac:dyDescent="0.35">
      <c r="A22" t="s">
        <v>397</v>
      </c>
      <c r="B22" t="s">
        <v>372</v>
      </c>
      <c r="C22" t="s">
        <v>398</v>
      </c>
      <c r="D22" s="60"/>
      <c r="E22" s="60"/>
      <c r="F22" s="60"/>
      <c r="G22" s="60"/>
      <c r="H22" s="60"/>
      <c r="I22" s="60"/>
      <c r="J22" s="60"/>
      <c r="K22" s="60"/>
    </row>
    <row r="23" spans="1:11" x14ac:dyDescent="0.35">
      <c r="A23" t="s">
        <v>399</v>
      </c>
      <c r="B23" t="s">
        <v>375</v>
      </c>
      <c r="C23" t="s">
        <v>398</v>
      </c>
      <c r="D23" s="60"/>
      <c r="E23" s="60">
        <v>5</v>
      </c>
      <c r="F23" s="60"/>
      <c r="G23" s="60"/>
      <c r="H23" s="60"/>
      <c r="I23" s="60">
        <v>5</v>
      </c>
      <c r="J23" s="60"/>
      <c r="K23" s="60"/>
    </row>
    <row r="24" spans="1:11" x14ac:dyDescent="0.35">
      <c r="A24" t="s">
        <v>400</v>
      </c>
      <c r="B24" t="s">
        <v>372</v>
      </c>
      <c r="C24" t="s">
        <v>273</v>
      </c>
      <c r="D24" s="60"/>
      <c r="E24" s="60"/>
      <c r="F24" s="60"/>
      <c r="G24" s="60"/>
      <c r="H24" s="60"/>
      <c r="I24" s="60"/>
      <c r="J24" s="60"/>
      <c r="K24" s="60"/>
    </row>
    <row r="25" spans="1:11" x14ac:dyDescent="0.35">
      <c r="A25" t="s">
        <v>401</v>
      </c>
      <c r="B25" t="s">
        <v>372</v>
      </c>
      <c r="C25" t="s">
        <v>402</v>
      </c>
      <c r="D25" s="60"/>
      <c r="E25" s="60">
        <v>2.6875129740000001</v>
      </c>
      <c r="F25" s="60"/>
      <c r="G25" s="60"/>
      <c r="H25" s="60"/>
      <c r="I25" s="60">
        <v>3.7145813680000002</v>
      </c>
      <c r="J25" s="60"/>
      <c r="K25" s="60"/>
    </row>
    <row r="26" spans="1:11" x14ac:dyDescent="0.35">
      <c r="A26" t="s">
        <v>403</v>
      </c>
      <c r="B26" t="s">
        <v>372</v>
      </c>
      <c r="C26" t="s">
        <v>404</v>
      </c>
      <c r="D26" s="60"/>
      <c r="E26" s="60"/>
      <c r="F26" s="60"/>
      <c r="G26" s="60"/>
      <c r="H26" s="60"/>
      <c r="I26" s="60"/>
      <c r="J26" s="60"/>
      <c r="K26" s="60"/>
    </row>
    <row r="27" spans="1:11" x14ac:dyDescent="0.35">
      <c r="A27" t="s">
        <v>405</v>
      </c>
      <c r="B27" t="s">
        <v>375</v>
      </c>
      <c r="C27" t="s">
        <v>404</v>
      </c>
      <c r="D27" s="60"/>
      <c r="E27" s="60"/>
      <c r="F27" s="60"/>
      <c r="G27" s="60"/>
      <c r="H27" s="60"/>
      <c r="I27" s="60">
        <v>5</v>
      </c>
      <c r="J27" s="60"/>
      <c r="K27" s="60"/>
    </row>
    <row r="28" spans="1:11" x14ac:dyDescent="0.35">
      <c r="A28" t="s">
        <v>406</v>
      </c>
      <c r="B28" t="s">
        <v>375</v>
      </c>
      <c r="C28" t="s">
        <v>407</v>
      </c>
      <c r="D28" s="60"/>
      <c r="E28" s="60"/>
      <c r="F28" s="60"/>
      <c r="G28" s="60"/>
      <c r="H28" s="60"/>
      <c r="I28" s="60"/>
      <c r="J28" s="60"/>
      <c r="K28" s="60"/>
    </row>
    <row r="29" spans="1:11" x14ac:dyDescent="0.35">
      <c r="A29" t="s">
        <v>408</v>
      </c>
      <c r="B29" t="s">
        <v>375</v>
      </c>
      <c r="C29" t="s">
        <v>260</v>
      </c>
      <c r="D29" s="60" t="s">
        <v>409</v>
      </c>
      <c r="E29" s="60">
        <v>27.700024979999998</v>
      </c>
      <c r="F29" s="60" t="s">
        <v>410</v>
      </c>
      <c r="G29" s="60">
        <v>23.47459744</v>
      </c>
      <c r="H29" s="60" t="s">
        <v>409</v>
      </c>
      <c r="I29" s="60">
        <v>28.140814429999999</v>
      </c>
      <c r="J29" s="60" t="s">
        <v>410</v>
      </c>
      <c r="K29" s="60">
        <v>23.647743219999999</v>
      </c>
    </row>
    <row r="30" spans="1:11" x14ac:dyDescent="0.35">
      <c r="A30" t="s">
        <v>411</v>
      </c>
      <c r="B30" t="s">
        <v>372</v>
      </c>
      <c r="C30" t="s">
        <v>412</v>
      </c>
      <c r="D30" s="60"/>
      <c r="E30" s="60">
        <v>30.143534290000002</v>
      </c>
      <c r="F30" s="60"/>
      <c r="G30" s="60"/>
      <c r="H30" s="60"/>
      <c r="I30" s="60">
        <v>49.779547999999998</v>
      </c>
      <c r="J30" s="60"/>
      <c r="K30" s="60"/>
    </row>
    <row r="31" spans="1:11" x14ac:dyDescent="0.35">
      <c r="A31" t="s">
        <v>413</v>
      </c>
      <c r="B31" t="s">
        <v>375</v>
      </c>
      <c r="C31" t="s">
        <v>414</v>
      </c>
      <c r="D31" s="60"/>
      <c r="E31" s="60"/>
      <c r="F31" s="60"/>
      <c r="G31" s="60"/>
      <c r="H31" s="60"/>
      <c r="I31" s="60">
        <v>2.3492000000000002</v>
      </c>
      <c r="J31" s="60"/>
      <c r="K31" s="60"/>
    </row>
    <row r="32" spans="1:11" x14ac:dyDescent="0.35">
      <c r="A32" t="s">
        <v>415</v>
      </c>
      <c r="B32" t="s">
        <v>375</v>
      </c>
      <c r="C32" t="s">
        <v>258</v>
      </c>
      <c r="D32" s="60" t="s">
        <v>416</v>
      </c>
      <c r="E32" s="60">
        <v>72.241945349999995</v>
      </c>
      <c r="F32" s="60" t="s">
        <v>417</v>
      </c>
      <c r="G32" s="60">
        <v>61.755211350000003</v>
      </c>
      <c r="H32" s="60" t="s">
        <v>416</v>
      </c>
      <c r="I32" s="60">
        <v>72.825199999999995</v>
      </c>
      <c r="J32" s="60" t="s">
        <v>417</v>
      </c>
      <c r="K32" s="60">
        <v>62.253799999999998</v>
      </c>
    </row>
    <row r="33" spans="1:11" x14ac:dyDescent="0.35">
      <c r="A33" t="s">
        <v>418</v>
      </c>
      <c r="B33" t="s">
        <v>375</v>
      </c>
      <c r="C33" t="s">
        <v>250</v>
      </c>
      <c r="D33" s="60"/>
      <c r="E33" s="60">
        <v>6.9797803050000002</v>
      </c>
      <c r="F33" s="60"/>
      <c r="G33" s="60"/>
      <c r="H33" s="60"/>
      <c r="I33" s="60">
        <v>52.387160000000002</v>
      </c>
      <c r="J33" s="60"/>
      <c r="K33" s="60"/>
    </row>
    <row r="34" spans="1:11" x14ac:dyDescent="0.35">
      <c r="A34" t="s">
        <v>419</v>
      </c>
      <c r="B34" t="s">
        <v>372</v>
      </c>
      <c r="C34" t="s">
        <v>420</v>
      </c>
      <c r="D34" s="60"/>
      <c r="E34" s="60">
        <v>2.7681383629999998</v>
      </c>
      <c r="F34" s="60"/>
      <c r="G34" s="60"/>
      <c r="H34" s="60"/>
      <c r="I34" s="60">
        <v>1.2463097670000001</v>
      </c>
      <c r="J34" s="60"/>
      <c r="K34" s="60"/>
    </row>
    <row r="35" spans="1:11" x14ac:dyDescent="0.35">
      <c r="A35" t="s">
        <v>421</v>
      </c>
      <c r="B35" t="s">
        <v>372</v>
      </c>
      <c r="C35" t="s">
        <v>248</v>
      </c>
      <c r="D35" s="60"/>
      <c r="E35" s="60"/>
      <c r="F35" s="60"/>
      <c r="G35" s="60"/>
      <c r="H35" s="60"/>
      <c r="I35" s="60">
        <v>29.364999999999998</v>
      </c>
      <c r="J35" s="60"/>
      <c r="K35" s="60"/>
    </row>
    <row r="36" spans="1:11" x14ac:dyDescent="0.35">
      <c r="A36" t="s">
        <v>422</v>
      </c>
      <c r="B36" t="s">
        <v>372</v>
      </c>
      <c r="C36" t="s">
        <v>423</v>
      </c>
      <c r="D36" s="60"/>
      <c r="E36" s="60">
        <v>4.101443411</v>
      </c>
      <c r="F36" s="60"/>
      <c r="G36" s="60"/>
      <c r="H36" s="60"/>
      <c r="I36" s="60">
        <v>5.7156770249999997</v>
      </c>
      <c r="J36" s="60"/>
      <c r="K36" s="60"/>
    </row>
    <row r="37" spans="1:11" x14ac:dyDescent="0.35">
      <c r="A37" t="s">
        <v>424</v>
      </c>
      <c r="B37" t="s">
        <v>375</v>
      </c>
      <c r="C37" t="s">
        <v>425</v>
      </c>
      <c r="D37" s="60"/>
      <c r="E37" s="60"/>
      <c r="F37" s="60"/>
      <c r="G37" s="60"/>
      <c r="H37" s="60"/>
      <c r="I37" s="60"/>
      <c r="J37" s="60"/>
      <c r="K37" s="60"/>
    </row>
    <row r="38" spans="1:11" x14ac:dyDescent="0.35">
      <c r="A38" t="s">
        <v>426</v>
      </c>
      <c r="B38" t="s">
        <v>372</v>
      </c>
      <c r="C38" t="s">
        <v>427</v>
      </c>
      <c r="D38" s="60"/>
      <c r="E38" s="60">
        <v>4.7121060809999999</v>
      </c>
      <c r="F38" s="60"/>
      <c r="G38" s="60"/>
      <c r="H38" s="60"/>
      <c r="I38" s="60">
        <v>4.4115409200000002</v>
      </c>
      <c r="J38" s="60"/>
      <c r="K38" s="60"/>
    </row>
    <row r="39" spans="1:11" x14ac:dyDescent="0.35">
      <c r="A39" t="s">
        <v>428</v>
      </c>
      <c r="B39" t="s">
        <v>375</v>
      </c>
      <c r="C39" t="s">
        <v>429</v>
      </c>
      <c r="D39" s="60" t="s">
        <v>409</v>
      </c>
      <c r="E39" s="60">
        <v>30.013677170000001</v>
      </c>
      <c r="F39" s="60" t="s">
        <v>410</v>
      </c>
      <c r="G39" s="60">
        <v>8.8588185280000005</v>
      </c>
      <c r="H39" s="60" t="s">
        <v>409</v>
      </c>
      <c r="I39" s="60">
        <v>34.834929930000001</v>
      </c>
      <c r="J39" s="60" t="s">
        <v>410</v>
      </c>
      <c r="K39" s="60">
        <v>19.792573829999998</v>
      </c>
    </row>
    <row r="40" spans="1:11" x14ac:dyDescent="0.35">
      <c r="A40" t="s">
        <v>430</v>
      </c>
      <c r="B40" t="s">
        <v>372</v>
      </c>
      <c r="C40" t="s">
        <v>431</v>
      </c>
      <c r="D40" s="60"/>
      <c r="E40" s="60"/>
      <c r="F40" s="60"/>
      <c r="G40" s="60"/>
      <c r="H40" s="60"/>
      <c r="I40" s="60"/>
      <c r="J40" s="60"/>
      <c r="K40" s="60"/>
    </row>
    <row r="41" spans="1:11" x14ac:dyDescent="0.35">
      <c r="A41" t="s">
        <v>432</v>
      </c>
      <c r="B41" t="s">
        <v>375</v>
      </c>
      <c r="C41" t="s">
        <v>433</v>
      </c>
      <c r="D41" s="60" t="s">
        <v>416</v>
      </c>
      <c r="E41" s="60">
        <v>30.29500934</v>
      </c>
      <c r="F41" s="60" t="s">
        <v>417</v>
      </c>
      <c r="G41" s="60">
        <v>23.30385334</v>
      </c>
      <c r="H41" s="60" t="s">
        <v>416</v>
      </c>
      <c r="I41" s="60">
        <v>39.3491</v>
      </c>
      <c r="J41" s="60"/>
      <c r="K41" s="60"/>
    </row>
    <row r="42" spans="1:11" x14ac:dyDescent="0.35">
      <c r="A42" t="s">
        <v>434</v>
      </c>
      <c r="B42" t="s">
        <v>375</v>
      </c>
      <c r="C42" t="s">
        <v>435</v>
      </c>
      <c r="D42" s="60"/>
      <c r="E42" s="60"/>
      <c r="F42" s="60"/>
      <c r="G42" s="60"/>
      <c r="H42" s="60"/>
      <c r="I42" s="60"/>
      <c r="J42" s="60"/>
      <c r="K42" s="60"/>
    </row>
    <row r="43" spans="1:11" x14ac:dyDescent="0.35">
      <c r="A43" t="s">
        <v>436</v>
      </c>
      <c r="B43" t="s">
        <v>372</v>
      </c>
      <c r="C43" t="s">
        <v>189</v>
      </c>
      <c r="D43" s="60"/>
      <c r="E43" s="60"/>
      <c r="F43" s="60"/>
      <c r="G43" s="60"/>
      <c r="H43" s="60"/>
      <c r="I43" s="60"/>
      <c r="J43" s="60"/>
      <c r="K43" s="60"/>
    </row>
    <row r="44" spans="1:11" x14ac:dyDescent="0.35">
      <c r="A44" t="s">
        <v>437</v>
      </c>
      <c r="B44" t="s">
        <v>375</v>
      </c>
      <c r="C44" t="s">
        <v>189</v>
      </c>
      <c r="D44" s="60"/>
      <c r="E44" s="60">
        <v>2.7592146500000001</v>
      </c>
      <c r="F44" s="60"/>
      <c r="G44" s="60"/>
      <c r="H44" s="60"/>
      <c r="I44" s="60">
        <v>2.6085389999999999</v>
      </c>
      <c r="J44" s="60"/>
      <c r="K44" s="60"/>
    </row>
    <row r="45" spans="1:11" x14ac:dyDescent="0.35">
      <c r="A45" t="s">
        <v>438</v>
      </c>
      <c r="B45" t="s">
        <v>372</v>
      </c>
      <c r="C45" t="s">
        <v>439</v>
      </c>
      <c r="D45" s="60"/>
      <c r="E45" s="60">
        <v>1.155371951</v>
      </c>
      <c r="F45" s="60"/>
      <c r="G45" s="60"/>
      <c r="H45" s="60"/>
      <c r="I45" s="60">
        <v>1.176775165</v>
      </c>
      <c r="J45" s="60"/>
      <c r="K45" s="60"/>
    </row>
    <row r="46" spans="1:11" x14ac:dyDescent="0.35">
      <c r="A46" t="s">
        <v>440</v>
      </c>
      <c r="B46" t="s">
        <v>372</v>
      </c>
      <c r="C46" t="s">
        <v>180</v>
      </c>
      <c r="D46" s="60"/>
      <c r="E46" s="60">
        <v>18.79862571</v>
      </c>
      <c r="F46" s="60"/>
      <c r="G46" s="60"/>
      <c r="H46" s="60"/>
      <c r="I46" s="60">
        <v>15.89263641</v>
      </c>
      <c r="J46" s="60"/>
      <c r="K46" s="60"/>
    </row>
    <row r="47" spans="1:11" x14ac:dyDescent="0.35">
      <c r="A47" t="s">
        <v>441</v>
      </c>
      <c r="B47" t="s">
        <v>375</v>
      </c>
      <c r="C47" t="s">
        <v>442</v>
      </c>
      <c r="D47" s="60"/>
      <c r="E47" s="60">
        <v>10.486734</v>
      </c>
      <c r="F47" s="60"/>
      <c r="G47" s="60"/>
      <c r="H47" s="60"/>
      <c r="I47" s="60">
        <v>14.0952</v>
      </c>
      <c r="J47" s="60"/>
      <c r="K47" s="60"/>
    </row>
    <row r="48" spans="1:11" x14ac:dyDescent="0.35">
      <c r="A48" t="s">
        <v>443</v>
      </c>
      <c r="B48" t="s">
        <v>375</v>
      </c>
      <c r="C48" t="s">
        <v>444</v>
      </c>
      <c r="D48" s="60"/>
      <c r="E48" s="60"/>
      <c r="F48" s="60"/>
      <c r="G48" s="60"/>
      <c r="H48" s="60"/>
      <c r="I48" s="60">
        <v>101.4745521</v>
      </c>
      <c r="J48" s="60"/>
      <c r="K48" s="60"/>
    </row>
    <row r="49" spans="1:11" x14ac:dyDescent="0.35">
      <c r="A49" t="s">
        <v>445</v>
      </c>
      <c r="B49" t="s">
        <v>375</v>
      </c>
      <c r="C49" t="s">
        <v>446</v>
      </c>
      <c r="D49" s="60"/>
      <c r="E49" s="60"/>
      <c r="F49" s="60"/>
      <c r="G49" s="60"/>
      <c r="H49" s="60" t="s">
        <v>447</v>
      </c>
      <c r="I49" s="60">
        <v>40.124336</v>
      </c>
      <c r="J49" s="60" t="s">
        <v>448</v>
      </c>
      <c r="K49" s="60">
        <v>23.492000000000001</v>
      </c>
    </row>
    <row r="50" spans="1:11" x14ac:dyDescent="0.35">
      <c r="A50" t="s">
        <v>449</v>
      </c>
      <c r="B50" t="s">
        <v>372</v>
      </c>
      <c r="C50" t="s">
        <v>450</v>
      </c>
      <c r="D50" s="60"/>
      <c r="E50" s="60"/>
      <c r="F50" s="60"/>
      <c r="G50" s="60"/>
      <c r="H50" s="60"/>
      <c r="I50" s="60">
        <v>19.896538</v>
      </c>
      <c r="J50" s="60"/>
      <c r="K50" s="60"/>
    </row>
    <row r="51" spans="1:11" x14ac:dyDescent="0.35">
      <c r="A51" t="s">
        <v>451</v>
      </c>
      <c r="B51" t="s">
        <v>375</v>
      </c>
      <c r="C51" t="s">
        <v>450</v>
      </c>
      <c r="D51" s="60"/>
      <c r="E51" s="60"/>
      <c r="F51" s="60"/>
      <c r="G51" s="60"/>
      <c r="H51" s="60"/>
      <c r="I51" s="60">
        <v>19.896538</v>
      </c>
      <c r="J51" s="60"/>
      <c r="K51" s="60"/>
    </row>
    <row r="52" spans="1:11" x14ac:dyDescent="0.35">
      <c r="A52" t="s">
        <v>452</v>
      </c>
      <c r="B52" t="s">
        <v>372</v>
      </c>
      <c r="C52" t="s">
        <v>453</v>
      </c>
      <c r="D52" s="60"/>
      <c r="E52" s="60">
        <v>8.26</v>
      </c>
      <c r="F52" s="60"/>
      <c r="G52" s="60"/>
      <c r="H52" s="60"/>
      <c r="I52" s="60">
        <v>6.5</v>
      </c>
      <c r="J52" s="60"/>
      <c r="K52" s="60"/>
    </row>
    <row r="53" spans="1:11" x14ac:dyDescent="0.35">
      <c r="A53" t="s">
        <v>454</v>
      </c>
      <c r="B53" t="s">
        <v>375</v>
      </c>
      <c r="C53" t="s">
        <v>176</v>
      </c>
      <c r="D53" s="60" t="s">
        <v>455</v>
      </c>
      <c r="E53" s="60">
        <v>2.7942112579999998</v>
      </c>
      <c r="F53" s="60" t="s">
        <v>456</v>
      </c>
      <c r="G53" s="60">
        <v>0.34532490399999999</v>
      </c>
      <c r="H53" s="60" t="s">
        <v>455</v>
      </c>
      <c r="I53" s="60">
        <v>3.1795499999999999</v>
      </c>
      <c r="J53" s="60" t="s">
        <v>456</v>
      </c>
      <c r="K53" s="60">
        <v>0.36497099999999999</v>
      </c>
    </row>
    <row r="54" spans="1:11" x14ac:dyDescent="0.35">
      <c r="A54" t="s">
        <v>457</v>
      </c>
      <c r="B54" t="s">
        <v>372</v>
      </c>
      <c r="C54" t="s">
        <v>176</v>
      </c>
      <c r="D54" s="60"/>
      <c r="E54" s="60"/>
      <c r="F54" s="60"/>
      <c r="G54" s="60"/>
      <c r="H54" s="60"/>
      <c r="I54" s="60"/>
      <c r="J54" s="60"/>
      <c r="K54" s="60"/>
    </row>
    <row r="55" spans="1:11" x14ac:dyDescent="0.35">
      <c r="A55" t="s">
        <v>458</v>
      </c>
      <c r="B55" t="s">
        <v>372</v>
      </c>
      <c r="C55" t="s">
        <v>459</v>
      </c>
      <c r="D55" s="60"/>
      <c r="E55" s="60"/>
      <c r="F55" s="60"/>
      <c r="G55" s="60"/>
      <c r="H55" s="60"/>
      <c r="I55" s="60">
        <v>28.1904</v>
      </c>
      <c r="J55" s="60"/>
      <c r="K55" s="60"/>
    </row>
    <row r="56" spans="1:11" x14ac:dyDescent="0.35">
      <c r="A56" t="s">
        <v>460</v>
      </c>
      <c r="B56" t="s">
        <v>375</v>
      </c>
      <c r="C56" t="s">
        <v>171</v>
      </c>
      <c r="D56" s="60"/>
      <c r="E56" s="60"/>
      <c r="F56" s="60"/>
      <c r="G56" s="60"/>
      <c r="H56" s="60"/>
      <c r="I56" s="60">
        <v>35.238</v>
      </c>
      <c r="J56" s="60"/>
      <c r="K56" s="60"/>
    </row>
    <row r="57" spans="1:11" x14ac:dyDescent="0.35">
      <c r="A57" t="s">
        <v>461</v>
      </c>
      <c r="B57" t="s">
        <v>372</v>
      </c>
      <c r="C57" t="s">
        <v>462</v>
      </c>
      <c r="D57" s="60"/>
      <c r="E57" s="60"/>
      <c r="F57" s="60"/>
      <c r="G57" s="60"/>
      <c r="H57" s="60"/>
      <c r="I57" s="60">
        <v>31.83446</v>
      </c>
      <c r="J57" s="60"/>
      <c r="K57" s="60"/>
    </row>
    <row r="58" spans="1:11" x14ac:dyDescent="0.35">
      <c r="A58" t="s">
        <v>463</v>
      </c>
      <c r="B58" t="s">
        <v>375</v>
      </c>
      <c r="C58" t="s">
        <v>462</v>
      </c>
      <c r="D58" s="60"/>
      <c r="E58" s="60"/>
      <c r="F58" s="60"/>
      <c r="G58" s="60"/>
      <c r="H58" s="60"/>
      <c r="I58" s="60">
        <v>31.83446</v>
      </c>
      <c r="J58" s="60"/>
      <c r="K58" s="60"/>
    </row>
    <row r="59" spans="1:11" x14ac:dyDescent="0.35">
      <c r="A59" t="s">
        <v>464</v>
      </c>
      <c r="B59" t="s">
        <v>372</v>
      </c>
      <c r="C59" t="s">
        <v>465</v>
      </c>
      <c r="D59" s="60"/>
      <c r="E59" s="60">
        <v>22.452495679999998</v>
      </c>
      <c r="F59" s="60"/>
      <c r="G59" s="60"/>
      <c r="H59" s="60"/>
      <c r="I59" s="60">
        <v>25.759889999999999</v>
      </c>
      <c r="J59" s="60"/>
      <c r="K59" s="60"/>
    </row>
    <row r="60" spans="1:11" x14ac:dyDescent="0.35">
      <c r="A60" t="s">
        <v>466</v>
      </c>
      <c r="B60" t="s">
        <v>372</v>
      </c>
      <c r="C60" t="s">
        <v>467</v>
      </c>
      <c r="D60" s="60"/>
      <c r="E60" s="60"/>
      <c r="F60" s="60"/>
      <c r="G60" s="60"/>
      <c r="H60" s="60"/>
      <c r="I60" s="60">
        <v>23.87585</v>
      </c>
      <c r="J60" s="60"/>
      <c r="K60" s="60"/>
    </row>
    <row r="61" spans="1:11" x14ac:dyDescent="0.35">
      <c r="A61" t="s">
        <v>468</v>
      </c>
      <c r="B61" t="s">
        <v>375</v>
      </c>
      <c r="C61" t="s">
        <v>467</v>
      </c>
      <c r="D61" s="60"/>
      <c r="E61" s="60"/>
      <c r="F61" s="60"/>
      <c r="G61" s="60"/>
      <c r="H61" s="60"/>
      <c r="I61" s="60">
        <v>23.87585</v>
      </c>
      <c r="J61" s="60"/>
      <c r="K61" s="60"/>
    </row>
    <row r="62" spans="1:11" x14ac:dyDescent="0.35">
      <c r="A62" t="s">
        <v>469</v>
      </c>
      <c r="B62" t="s">
        <v>375</v>
      </c>
      <c r="C62" t="s">
        <v>470</v>
      </c>
      <c r="D62" s="60"/>
      <c r="E62" s="60"/>
      <c r="F62" s="60"/>
      <c r="G62" s="60"/>
      <c r="H62" s="60"/>
      <c r="I62" s="60">
        <v>23.875845600000002</v>
      </c>
      <c r="J62" s="60"/>
      <c r="K62" s="60"/>
    </row>
    <row r="63" spans="1:11" x14ac:dyDescent="0.35">
      <c r="A63" t="s">
        <v>471</v>
      </c>
      <c r="B63" t="s">
        <v>375</v>
      </c>
      <c r="C63" t="s">
        <v>165</v>
      </c>
      <c r="D63" s="60" t="s">
        <v>455</v>
      </c>
      <c r="E63" s="60">
        <v>57.14457634</v>
      </c>
      <c r="F63" s="60" t="s">
        <v>456</v>
      </c>
      <c r="G63" s="60">
        <v>3.2504254430000001</v>
      </c>
      <c r="H63" s="60" t="s">
        <v>455</v>
      </c>
      <c r="I63" s="60">
        <v>69.326326409999993</v>
      </c>
      <c r="J63" s="60" t="s">
        <v>456</v>
      </c>
      <c r="K63" s="60">
        <v>3.87101315</v>
      </c>
    </row>
    <row r="64" spans="1:11" x14ac:dyDescent="0.35">
      <c r="A64" t="s">
        <v>472</v>
      </c>
      <c r="B64" t="s">
        <v>372</v>
      </c>
      <c r="C64" t="s">
        <v>473</v>
      </c>
      <c r="D64" s="60"/>
      <c r="E64" s="60"/>
      <c r="F64" s="60"/>
      <c r="G64" s="60"/>
      <c r="H64" s="60"/>
      <c r="I64" s="60">
        <v>19.657779550000001</v>
      </c>
      <c r="J64" s="60"/>
      <c r="K64" s="60"/>
    </row>
    <row r="65" spans="1:11" x14ac:dyDescent="0.35">
      <c r="A65" t="s">
        <v>474</v>
      </c>
      <c r="B65" t="s">
        <v>372</v>
      </c>
      <c r="C65" t="s">
        <v>475</v>
      </c>
      <c r="D65" s="60"/>
      <c r="E65" s="60"/>
      <c r="F65" s="60"/>
      <c r="G65" s="60"/>
      <c r="H65" s="60"/>
      <c r="I65" s="60"/>
      <c r="J65" s="60"/>
      <c r="K65" s="60"/>
    </row>
    <row r="66" spans="1:11" x14ac:dyDescent="0.35">
      <c r="A66" t="s">
        <v>476</v>
      </c>
      <c r="B66" t="s">
        <v>372</v>
      </c>
      <c r="C66" t="s">
        <v>475</v>
      </c>
      <c r="D66" s="60"/>
      <c r="E66" s="60"/>
      <c r="F66" s="60"/>
      <c r="G66" s="60"/>
      <c r="H66" s="60"/>
      <c r="I66" s="60"/>
      <c r="J66" s="60"/>
      <c r="K66" s="60"/>
    </row>
    <row r="67" spans="1:11" x14ac:dyDescent="0.35">
      <c r="A67" t="s">
        <v>477</v>
      </c>
      <c r="B67" t="s">
        <v>372</v>
      </c>
      <c r="C67" t="s">
        <v>478</v>
      </c>
      <c r="D67" s="60"/>
      <c r="E67" s="60"/>
      <c r="F67" s="60"/>
      <c r="G67" s="60"/>
      <c r="H67" s="60"/>
      <c r="I67" s="60"/>
      <c r="J67" s="60"/>
      <c r="K67" s="60"/>
    </row>
    <row r="68" spans="1:11" x14ac:dyDescent="0.35">
      <c r="A68" t="s">
        <v>479</v>
      </c>
      <c r="B68" t="s">
        <v>372</v>
      </c>
      <c r="C68" t="s">
        <v>480</v>
      </c>
      <c r="D68" s="60"/>
      <c r="E68" s="60"/>
      <c r="F68" s="60"/>
      <c r="G68" s="60"/>
      <c r="H68" s="60"/>
      <c r="I68" s="60"/>
      <c r="J68" s="60"/>
      <c r="K68" s="60"/>
    </row>
    <row r="69" spans="1:11" x14ac:dyDescent="0.35">
      <c r="A69" t="s">
        <v>481</v>
      </c>
      <c r="B69" t="s">
        <v>372</v>
      </c>
      <c r="C69" t="s">
        <v>482</v>
      </c>
      <c r="D69" s="60"/>
      <c r="E69" s="60"/>
      <c r="F69" s="60"/>
      <c r="G69" s="60"/>
      <c r="H69" s="60"/>
      <c r="I69" s="60"/>
      <c r="J69" s="60"/>
      <c r="K69" s="60"/>
    </row>
    <row r="70" spans="1:11" x14ac:dyDescent="0.35">
      <c r="A70" t="s">
        <v>483</v>
      </c>
      <c r="B70" t="s">
        <v>375</v>
      </c>
      <c r="C70" t="s">
        <v>484</v>
      </c>
      <c r="D70" s="60"/>
      <c r="E70" s="60">
        <v>7.5839782999999994E-2</v>
      </c>
      <c r="F70" s="60"/>
      <c r="G70" s="60"/>
      <c r="H70" s="60"/>
      <c r="I70" s="60">
        <v>7.8624327999999993E-2</v>
      </c>
      <c r="J70" s="60"/>
      <c r="K70" s="60"/>
    </row>
    <row r="71" spans="1:11" x14ac:dyDescent="0.35">
      <c r="A71" t="s">
        <v>485</v>
      </c>
      <c r="B71" t="s">
        <v>375</v>
      </c>
      <c r="C71" t="s">
        <v>486</v>
      </c>
      <c r="D71" s="60"/>
      <c r="E71" s="60">
        <v>27.5206856</v>
      </c>
      <c r="F71" s="60"/>
      <c r="G71" s="60"/>
      <c r="H71" s="60"/>
      <c r="I71" s="60">
        <v>28.1904</v>
      </c>
      <c r="J71" s="60"/>
      <c r="K71" s="60"/>
    </row>
    <row r="72" spans="1:11" x14ac:dyDescent="0.35">
      <c r="A72" t="s">
        <v>487</v>
      </c>
      <c r="B72" t="s">
        <v>375</v>
      </c>
      <c r="C72" t="s">
        <v>488</v>
      </c>
      <c r="D72" s="60"/>
      <c r="E72" s="60"/>
      <c r="F72" s="60"/>
      <c r="G72" s="60"/>
      <c r="H72" s="60"/>
      <c r="I72" s="60">
        <v>23.87585</v>
      </c>
      <c r="J72" s="60"/>
      <c r="K72" s="60"/>
    </row>
    <row r="73" spans="1:11" x14ac:dyDescent="0.35">
      <c r="A73" t="s">
        <v>489</v>
      </c>
      <c r="B73" t="s">
        <v>372</v>
      </c>
      <c r="C73" t="s">
        <v>490</v>
      </c>
      <c r="D73" s="60"/>
      <c r="E73" s="60">
        <v>16.89</v>
      </c>
      <c r="F73" s="60"/>
      <c r="G73" s="60"/>
      <c r="H73" s="60"/>
      <c r="I73" s="60">
        <v>17.940000000000001</v>
      </c>
      <c r="J73" s="60"/>
      <c r="K73" s="60"/>
    </row>
    <row r="74" spans="1:11" x14ac:dyDescent="0.35">
      <c r="A74" t="s">
        <v>491</v>
      </c>
      <c r="B74" t="s">
        <v>372</v>
      </c>
      <c r="C74" t="s">
        <v>491</v>
      </c>
      <c r="D74" s="60"/>
      <c r="E74" s="60">
        <v>5.94</v>
      </c>
      <c r="F74" s="60"/>
      <c r="G74" s="60"/>
      <c r="H74" s="60"/>
      <c r="I74" s="60">
        <v>8.69</v>
      </c>
      <c r="J74" s="60"/>
      <c r="K74" s="60"/>
    </row>
    <row r="75" spans="1:11" x14ac:dyDescent="0.35">
      <c r="A75" t="s">
        <v>492</v>
      </c>
      <c r="B75" t="s">
        <v>372</v>
      </c>
      <c r="C75" t="s">
        <v>493</v>
      </c>
      <c r="D75" s="60"/>
      <c r="E75" s="60"/>
      <c r="F75" s="60"/>
      <c r="G75" s="60"/>
      <c r="H75" s="60"/>
      <c r="I75" s="60"/>
      <c r="J75" s="60"/>
      <c r="K75" s="60"/>
    </row>
    <row r="76" spans="1:11" x14ac:dyDescent="0.35">
      <c r="A76" t="s">
        <v>494</v>
      </c>
      <c r="B76" t="s">
        <v>372</v>
      </c>
      <c r="C76" t="s">
        <v>495</v>
      </c>
      <c r="D76" s="60"/>
      <c r="E76" s="60">
        <v>5.7284733230000002</v>
      </c>
      <c r="F76" s="60"/>
      <c r="G76" s="60"/>
      <c r="H76" s="60"/>
      <c r="I76" s="60">
        <v>5.4156512320000001</v>
      </c>
      <c r="J76" s="60"/>
      <c r="K76" s="60"/>
    </row>
    <row r="77" spans="1:11" x14ac:dyDescent="0.35">
      <c r="A77" t="s">
        <v>496</v>
      </c>
      <c r="B77" t="s">
        <v>372</v>
      </c>
      <c r="C77" t="s">
        <v>497</v>
      </c>
      <c r="D77" s="60"/>
      <c r="E77" s="60"/>
      <c r="F77" s="60"/>
      <c r="G77" s="60"/>
      <c r="H77" s="60"/>
      <c r="I77" s="60"/>
      <c r="J77" s="60"/>
      <c r="K77" s="60"/>
    </row>
    <row r="78" spans="1:11" x14ac:dyDescent="0.35">
      <c r="A78" t="s">
        <v>498</v>
      </c>
      <c r="B78" t="s">
        <v>372</v>
      </c>
      <c r="C78" t="s">
        <v>499</v>
      </c>
      <c r="D78" s="60"/>
      <c r="E78" s="60"/>
      <c r="F78" s="60"/>
      <c r="G78" s="60"/>
      <c r="H78" s="60"/>
      <c r="I78" s="60">
        <v>31.834460799999999</v>
      </c>
      <c r="J78" s="60"/>
      <c r="K78" s="60"/>
    </row>
    <row r="79" spans="1:11" x14ac:dyDescent="0.35">
      <c r="A79" t="s">
        <v>500</v>
      </c>
      <c r="B79" t="s">
        <v>375</v>
      </c>
      <c r="C79" t="s">
        <v>501</v>
      </c>
      <c r="D79" s="60"/>
      <c r="E79" s="60"/>
      <c r="F79" s="60"/>
      <c r="G79" s="60"/>
      <c r="H79" s="60"/>
      <c r="I79" s="60"/>
      <c r="J79" s="60"/>
      <c r="K79" s="60"/>
    </row>
    <row r="80" spans="1:11" x14ac:dyDescent="0.35">
      <c r="A80" t="s">
        <v>502</v>
      </c>
      <c r="B80" t="s">
        <v>372</v>
      </c>
      <c r="C80" t="s">
        <v>503</v>
      </c>
      <c r="D80" s="60"/>
      <c r="E80" s="60">
        <v>5.9916608699999996</v>
      </c>
      <c r="F80" s="60"/>
      <c r="G80" s="60"/>
      <c r="H80" s="60"/>
      <c r="I80" s="60">
        <v>6.3152448489999999</v>
      </c>
      <c r="J80" s="60"/>
      <c r="K80" s="60"/>
    </row>
    <row r="81" spans="1:11" x14ac:dyDescent="0.35">
      <c r="A81" t="s">
        <v>504</v>
      </c>
      <c r="B81" t="s">
        <v>372</v>
      </c>
      <c r="C81" t="s">
        <v>505</v>
      </c>
      <c r="D81" s="60"/>
      <c r="E81" s="60">
        <v>3.5206419960000002</v>
      </c>
      <c r="F81" s="60"/>
      <c r="G81" s="60"/>
      <c r="H81" s="60"/>
      <c r="I81" s="60">
        <v>1.12000487</v>
      </c>
      <c r="J81" s="60"/>
      <c r="K81" s="60"/>
    </row>
    <row r="82" spans="1:11" x14ac:dyDescent="0.35">
      <c r="A82" t="s">
        <v>506</v>
      </c>
      <c r="B82" t="s">
        <v>375</v>
      </c>
      <c r="C82" t="s">
        <v>507</v>
      </c>
      <c r="D82" s="60"/>
      <c r="E82" s="60"/>
      <c r="F82" s="60"/>
      <c r="G82" s="60"/>
      <c r="H82" s="60"/>
      <c r="I82" s="60">
        <v>3.713606655</v>
      </c>
      <c r="J82" s="60"/>
      <c r="K82" s="60"/>
    </row>
    <row r="83" spans="1:11" x14ac:dyDescent="0.35">
      <c r="A83" t="s">
        <v>508</v>
      </c>
      <c r="B83" t="s">
        <v>375</v>
      </c>
      <c r="C83" t="s">
        <v>509</v>
      </c>
      <c r="D83" s="60"/>
      <c r="E83" s="60"/>
      <c r="F83" s="60"/>
      <c r="G83" s="60"/>
      <c r="H83" s="60"/>
      <c r="I83" s="60">
        <v>20.32058</v>
      </c>
      <c r="J83" s="60"/>
      <c r="K83" s="60"/>
    </row>
    <row r="84" spans="1:11" x14ac:dyDescent="0.35">
      <c r="A84" t="s">
        <v>510</v>
      </c>
      <c r="B84" t="s">
        <v>375</v>
      </c>
      <c r="C84" t="s">
        <v>511</v>
      </c>
      <c r="D84" s="60"/>
      <c r="E84" s="60">
        <v>7.3763560889999997</v>
      </c>
      <c r="F84" s="60"/>
      <c r="G84" s="60"/>
      <c r="H84" s="60"/>
      <c r="I84" s="60">
        <v>9.1509427520000006</v>
      </c>
      <c r="J84" s="60"/>
      <c r="K84" s="60"/>
    </row>
    <row r="85" spans="1:11" x14ac:dyDescent="0.35">
      <c r="A85" t="s">
        <v>512</v>
      </c>
      <c r="B85" t="s">
        <v>375</v>
      </c>
      <c r="C85" t="s">
        <v>513</v>
      </c>
      <c r="D85" s="60"/>
      <c r="E85" s="60"/>
      <c r="F85" s="60"/>
      <c r="G85" s="60"/>
      <c r="H85" s="60"/>
      <c r="I85" s="60">
        <v>17.619</v>
      </c>
      <c r="J85" s="60"/>
      <c r="K85" s="60"/>
    </row>
    <row r="86" spans="1:11" x14ac:dyDescent="0.35">
      <c r="A86" t="s">
        <v>514</v>
      </c>
      <c r="B86" t="s">
        <v>375</v>
      </c>
      <c r="C86" t="s">
        <v>151</v>
      </c>
      <c r="D86" s="60"/>
      <c r="E86" s="60">
        <v>133.25867439999999</v>
      </c>
      <c r="F86" s="60"/>
      <c r="G86" s="60"/>
      <c r="H86" s="60"/>
      <c r="I86" s="60">
        <v>137.2432408</v>
      </c>
      <c r="J86" s="60"/>
      <c r="K86" s="60"/>
    </row>
    <row r="87" spans="1:11" x14ac:dyDescent="0.35">
      <c r="A87" t="s">
        <v>515</v>
      </c>
      <c r="B87" t="s">
        <v>372</v>
      </c>
      <c r="C87" t="s">
        <v>150</v>
      </c>
      <c r="D87" s="60"/>
      <c r="E87" s="60">
        <v>19.786270630000001</v>
      </c>
      <c r="F87" s="60"/>
      <c r="G87" s="60"/>
      <c r="H87" s="60"/>
      <c r="I87" s="60">
        <v>46.103050000000003</v>
      </c>
      <c r="J87" s="60"/>
      <c r="K87" s="60"/>
    </row>
    <row r="88" spans="1:11" x14ac:dyDescent="0.35">
      <c r="A88" t="s">
        <v>516</v>
      </c>
      <c r="B88" t="s">
        <v>375</v>
      </c>
      <c r="C88" t="s">
        <v>150</v>
      </c>
      <c r="D88" s="60"/>
      <c r="E88" s="60"/>
      <c r="F88" s="60"/>
      <c r="G88" s="60"/>
      <c r="H88" s="60"/>
      <c r="I88" s="60">
        <v>101.4745521</v>
      </c>
      <c r="J88" s="60"/>
      <c r="K88" s="60"/>
    </row>
    <row r="89" spans="1:11" x14ac:dyDescent="0.35">
      <c r="A89" t="s">
        <v>517</v>
      </c>
      <c r="B89" t="s">
        <v>372</v>
      </c>
      <c r="C89" t="s">
        <v>518</v>
      </c>
      <c r="D89" s="60"/>
      <c r="E89" s="60"/>
      <c r="F89" s="60"/>
      <c r="G89" s="60"/>
      <c r="H89" s="60"/>
      <c r="I89" s="60"/>
      <c r="J89" s="60"/>
      <c r="K89" s="60"/>
    </row>
    <row r="90" spans="1:11" x14ac:dyDescent="0.35">
      <c r="A90" t="s">
        <v>519</v>
      </c>
      <c r="B90" t="s">
        <v>372</v>
      </c>
      <c r="C90" t="s">
        <v>520</v>
      </c>
      <c r="D90" s="60"/>
      <c r="E90" s="60"/>
      <c r="F90" s="60"/>
      <c r="G90" s="60"/>
      <c r="H90" s="60"/>
      <c r="I90" s="60"/>
      <c r="J90" s="60"/>
      <c r="K90" s="60"/>
    </row>
    <row r="91" spans="1:11" x14ac:dyDescent="0.35">
      <c r="A91" t="s">
        <v>521</v>
      </c>
      <c r="B91" t="s">
        <v>375</v>
      </c>
      <c r="C91" t="s">
        <v>522</v>
      </c>
      <c r="D91" s="60"/>
      <c r="E91" s="60"/>
      <c r="F91" s="60"/>
      <c r="G91" s="60"/>
      <c r="H91" s="60"/>
      <c r="I91" s="60">
        <v>12.72016</v>
      </c>
      <c r="J91" s="60"/>
      <c r="K91" s="60"/>
    </row>
    <row r="92" spans="1:11" x14ac:dyDescent="0.35">
      <c r="A92" t="s">
        <v>523</v>
      </c>
      <c r="B92" t="s">
        <v>372</v>
      </c>
      <c r="C92" t="s">
        <v>524</v>
      </c>
      <c r="D92" s="60"/>
      <c r="E92" s="60"/>
      <c r="F92" s="60"/>
      <c r="G92" s="60"/>
      <c r="H92" s="60"/>
      <c r="I92" s="60"/>
      <c r="J92" s="60"/>
      <c r="K92" s="60"/>
    </row>
    <row r="93" spans="1:11" x14ac:dyDescent="0.35">
      <c r="A93" t="s">
        <v>525</v>
      </c>
      <c r="B93" t="s">
        <v>372</v>
      </c>
      <c r="C93" t="s">
        <v>526</v>
      </c>
      <c r="D93" s="60"/>
      <c r="E93" s="60">
        <v>3.7849141049999999</v>
      </c>
      <c r="F93" s="60"/>
      <c r="G93" s="60"/>
      <c r="H93" s="60"/>
      <c r="I93" s="60">
        <v>3.8043643669999998</v>
      </c>
      <c r="J93" s="60"/>
      <c r="K93" s="60"/>
    </row>
    <row r="94" spans="1:11" x14ac:dyDescent="0.35">
      <c r="A94" t="s">
        <v>527</v>
      </c>
      <c r="B94" t="s">
        <v>372</v>
      </c>
      <c r="C94" t="s">
        <v>528</v>
      </c>
      <c r="D94" s="60"/>
      <c r="E94" s="60">
        <v>5.7284733230000002</v>
      </c>
      <c r="F94" s="60"/>
      <c r="G94" s="60"/>
      <c r="H94" s="60"/>
      <c r="I94" s="60">
        <v>4.8740861090000003</v>
      </c>
      <c r="J94" s="60"/>
      <c r="K94" s="60"/>
    </row>
    <row r="95" spans="1:11" x14ac:dyDescent="0.35">
      <c r="A95" t="s">
        <v>529</v>
      </c>
      <c r="B95" t="s">
        <v>372</v>
      </c>
      <c r="C95" t="s">
        <v>530</v>
      </c>
      <c r="D95" s="60"/>
      <c r="E95" s="60"/>
      <c r="F95" s="60"/>
      <c r="G95" s="60"/>
      <c r="H95" s="60"/>
      <c r="I95" s="60"/>
      <c r="J95" s="60"/>
      <c r="K95" s="60"/>
    </row>
    <row r="96" spans="1:11" x14ac:dyDescent="0.35">
      <c r="A96" t="s">
        <v>531</v>
      </c>
      <c r="B96" t="s">
        <v>375</v>
      </c>
      <c r="C96" t="s">
        <v>532</v>
      </c>
      <c r="D96" s="60"/>
      <c r="E96" s="60"/>
      <c r="F96" s="60"/>
      <c r="G96" s="60"/>
      <c r="H96" s="60"/>
      <c r="I96" s="60">
        <v>24.795000000000002</v>
      </c>
      <c r="J96" s="60"/>
      <c r="K96" s="60"/>
    </row>
    <row r="97" spans="1:11" x14ac:dyDescent="0.35">
      <c r="A97" t="s">
        <v>533</v>
      </c>
      <c r="B97" t="s">
        <v>372</v>
      </c>
      <c r="C97" t="s">
        <v>534</v>
      </c>
      <c r="D97" s="60"/>
      <c r="E97" s="60"/>
      <c r="F97" s="60"/>
      <c r="G97" s="60"/>
      <c r="H97" s="60"/>
      <c r="I97" s="60"/>
      <c r="J97" s="60"/>
      <c r="K97" s="60"/>
    </row>
    <row r="98" spans="1:11" x14ac:dyDescent="0.35">
      <c r="A98" t="s">
        <v>535</v>
      </c>
      <c r="B98" t="s">
        <v>375</v>
      </c>
      <c r="C98" t="s">
        <v>534</v>
      </c>
      <c r="D98" s="60"/>
      <c r="E98" s="60"/>
      <c r="F98" s="60"/>
      <c r="G98" s="60"/>
      <c r="H98" s="60"/>
      <c r="I98" s="60">
        <v>0.35942004</v>
      </c>
      <c r="J98" s="60"/>
      <c r="K98" s="60"/>
    </row>
    <row r="99" spans="1:11" x14ac:dyDescent="0.35">
      <c r="A99" t="s">
        <v>536</v>
      </c>
      <c r="B99" t="s">
        <v>382</v>
      </c>
      <c r="C99" t="s">
        <v>532</v>
      </c>
      <c r="D99" s="60"/>
      <c r="E99" s="60"/>
      <c r="F99" s="60"/>
      <c r="G99" s="60"/>
      <c r="H99" s="60"/>
      <c r="I99" s="60"/>
      <c r="J99" s="60"/>
      <c r="K99" s="60"/>
    </row>
    <row r="100" spans="1:11" x14ac:dyDescent="0.35">
      <c r="A100" t="s">
        <v>537</v>
      </c>
      <c r="B100" t="s">
        <v>372</v>
      </c>
      <c r="C100" t="s">
        <v>538</v>
      </c>
      <c r="D100" s="60"/>
      <c r="E100" s="60"/>
      <c r="F100" s="60"/>
      <c r="G100" s="60"/>
      <c r="H100" s="60"/>
      <c r="I100" s="60"/>
      <c r="J100" s="60"/>
      <c r="K100" s="60"/>
    </row>
    <row r="101" spans="1:11" x14ac:dyDescent="0.35">
      <c r="A101" t="s">
        <v>539</v>
      </c>
      <c r="B101" t="s">
        <v>372</v>
      </c>
      <c r="C101" t="s">
        <v>540</v>
      </c>
      <c r="D101" s="60"/>
      <c r="E101" s="60"/>
      <c r="F101" s="60"/>
      <c r="G101" s="60"/>
      <c r="H101" s="60"/>
      <c r="I101" s="60"/>
      <c r="J101" s="60"/>
      <c r="K101" s="60"/>
    </row>
    <row r="102" spans="1:11" x14ac:dyDescent="0.35">
      <c r="A102" t="s">
        <v>541</v>
      </c>
      <c r="B102" t="s">
        <v>372</v>
      </c>
      <c r="C102" t="s">
        <v>542</v>
      </c>
      <c r="D102" s="60"/>
      <c r="E102" s="60"/>
      <c r="F102" s="60"/>
      <c r="G102" s="60"/>
      <c r="H102" s="60"/>
      <c r="I102" s="60"/>
      <c r="J102" s="60"/>
      <c r="K102" s="60"/>
    </row>
    <row r="103" spans="1:11" x14ac:dyDescent="0.35">
      <c r="A103" t="s">
        <v>543</v>
      </c>
      <c r="B103" t="s">
        <v>375</v>
      </c>
      <c r="C103" t="s">
        <v>544</v>
      </c>
      <c r="D103" s="60"/>
      <c r="E103" s="60">
        <v>11.802357519999999</v>
      </c>
      <c r="F103" s="60"/>
      <c r="G103" s="60"/>
      <c r="H103" s="60"/>
      <c r="I103" s="60">
        <v>12.230919999999999</v>
      </c>
      <c r="J103" s="60"/>
      <c r="K103" s="60"/>
    </row>
    <row r="106" spans="1:11" x14ac:dyDescent="0.35">
      <c r="H106" s="61" t="s">
        <v>545</v>
      </c>
    </row>
  </sheetData>
  <mergeCells count="1">
    <mergeCell ref="A6:K6"/>
  </mergeCells>
  <hyperlinks>
    <hyperlink ref="C5" r:id="rId1" xr:uid="{E1A9D33D-2732-46EE-B328-BC4BFE4CBA8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922D6-3E9F-4249-B84A-AD3CCCE45D88}">
  <sheetPr>
    <tabColor theme="7" tint="0.79998168889431442"/>
  </sheetPr>
  <dimension ref="A7:B30"/>
  <sheetViews>
    <sheetView zoomScaleNormal="100" workbookViewId="0">
      <selection activeCell="A9" sqref="A9"/>
    </sheetView>
  </sheetViews>
  <sheetFormatPr defaultRowHeight="14.5" x14ac:dyDescent="0.35"/>
  <cols>
    <col min="1" max="1" width="9.7265625" customWidth="1"/>
    <col min="2" max="2" width="123.453125" customWidth="1"/>
  </cols>
  <sheetData>
    <row r="7" spans="1:2" ht="15.5" x14ac:dyDescent="0.35">
      <c r="A7" t="s">
        <v>63</v>
      </c>
      <c r="B7" s="28" t="s">
        <v>608</v>
      </c>
    </row>
    <row r="8" spans="1:2" x14ac:dyDescent="0.35">
      <c r="A8" s="29" t="s">
        <v>64</v>
      </c>
      <c r="B8" s="30" t="s">
        <v>609</v>
      </c>
    </row>
    <row r="10" spans="1:2" ht="27.65" customHeight="1" x14ac:dyDescent="0.35">
      <c r="A10" s="153" t="s">
        <v>68</v>
      </c>
      <c r="B10" s="154"/>
    </row>
    <row r="11" spans="1:2" ht="136.5" customHeight="1" x14ac:dyDescent="0.35">
      <c r="A11" s="155" t="s">
        <v>352</v>
      </c>
      <c r="B11" s="156"/>
    </row>
    <row r="12" spans="1:2" ht="27" customHeight="1" x14ac:dyDescent="0.35">
      <c r="A12" s="157" t="s">
        <v>69</v>
      </c>
      <c r="B12" s="158"/>
    </row>
    <row r="13" spans="1:2" ht="99" customHeight="1" x14ac:dyDescent="0.35">
      <c r="A13" s="159" t="s">
        <v>593</v>
      </c>
      <c r="B13" s="159"/>
    </row>
    <row r="14" spans="1:2" ht="18" customHeight="1" x14ac:dyDescent="0.35">
      <c r="A14" s="160"/>
      <c r="B14" s="160"/>
    </row>
    <row r="15" spans="1:2" ht="18" customHeight="1" x14ac:dyDescent="0.35">
      <c r="A15" s="160"/>
      <c r="B15" s="160"/>
    </row>
    <row r="16" spans="1:2" ht="18" customHeight="1" x14ac:dyDescent="0.35"/>
    <row r="17" spans="1:2" ht="22" customHeight="1" x14ac:dyDescent="0.35">
      <c r="A17" t="s">
        <v>65</v>
      </c>
      <c r="B17" s="17" t="s">
        <v>349</v>
      </c>
    </row>
    <row r="18" spans="1:2" ht="22" customHeight="1" x14ac:dyDescent="0.35">
      <c r="A18" t="s">
        <v>66</v>
      </c>
      <c r="B18" s="27" t="s">
        <v>350</v>
      </c>
    </row>
    <row r="19" spans="1:2" ht="22" customHeight="1" x14ac:dyDescent="0.35">
      <c r="A19" s="152" t="s">
        <v>67</v>
      </c>
      <c r="B19" s="152"/>
    </row>
    <row r="20" spans="1:2" ht="18" customHeight="1" x14ac:dyDescent="0.35"/>
    <row r="21" spans="1:2" ht="18" customHeight="1" x14ac:dyDescent="0.35">
      <c r="A21" s="151" t="s">
        <v>336</v>
      </c>
      <c r="B21" s="151"/>
    </row>
    <row r="22" spans="1:2" ht="14.5" customHeight="1" x14ac:dyDescent="0.35">
      <c r="A22" s="151"/>
      <c r="B22" s="151"/>
    </row>
    <row r="23" spans="1:2" x14ac:dyDescent="0.35">
      <c r="A23" s="151"/>
      <c r="B23" s="151"/>
    </row>
    <row r="24" spans="1:2" x14ac:dyDescent="0.35">
      <c r="A24" s="151"/>
      <c r="B24" s="151"/>
    </row>
    <row r="25" spans="1:2" x14ac:dyDescent="0.35">
      <c r="A25" s="151"/>
      <c r="B25" s="151"/>
    </row>
    <row r="26" spans="1:2" x14ac:dyDescent="0.35">
      <c r="A26" s="151"/>
      <c r="B26" s="151"/>
    </row>
    <row r="27" spans="1:2" x14ac:dyDescent="0.35">
      <c r="A27" s="151"/>
      <c r="B27" s="151"/>
    </row>
    <row r="28" spans="1:2" x14ac:dyDescent="0.35">
      <c r="A28" s="151"/>
      <c r="B28" s="151"/>
    </row>
    <row r="29" spans="1:2" x14ac:dyDescent="0.35">
      <c r="A29" s="151"/>
      <c r="B29" s="151"/>
    </row>
    <row r="30" spans="1:2" x14ac:dyDescent="0.35">
      <c r="A30" s="151"/>
      <c r="B30" s="151"/>
    </row>
  </sheetData>
  <mergeCells count="6">
    <mergeCell ref="A21:B30"/>
    <mergeCell ref="A19:B19"/>
    <mergeCell ref="A10:B10"/>
    <mergeCell ref="A11:B11"/>
    <mergeCell ref="A12:B12"/>
    <mergeCell ref="A13:B15"/>
  </mergeCells>
  <hyperlinks>
    <hyperlink ref="B17" r:id="rId1" display="Michael.Scholand@un.org" xr:uid="{EB3A713E-9F34-49F2-ADEA-F16438CE0A4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3D4DF-3676-4CBF-B3FA-F4C5453D8B55}">
  <dimension ref="B3:C7"/>
  <sheetViews>
    <sheetView workbookViewId="0">
      <selection activeCell="B4" sqref="B4"/>
    </sheetView>
  </sheetViews>
  <sheetFormatPr defaultRowHeight="14.5" x14ac:dyDescent="0.35"/>
  <cols>
    <col min="2" max="2" width="34.54296875" customWidth="1"/>
  </cols>
  <sheetData>
    <row r="3" spans="2:3" x14ac:dyDescent="0.35">
      <c r="B3" t="s">
        <v>102</v>
      </c>
      <c r="C3" s="17" t="s">
        <v>103</v>
      </c>
    </row>
    <row r="4" spans="2:3" x14ac:dyDescent="0.35">
      <c r="B4" t="s">
        <v>335</v>
      </c>
    </row>
    <row r="7" spans="2:3" x14ac:dyDescent="0.35">
      <c r="B7" t="s">
        <v>107</v>
      </c>
      <c r="C7" t="s">
        <v>108</v>
      </c>
    </row>
  </sheetData>
  <hyperlinks>
    <hyperlink ref="C3" r:id="rId1" xr:uid="{496E89CF-EE6D-4A16-AEB0-DB7F807C99D1}"/>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3D066B225902746A8CA72997E644555" ma:contentTypeVersion="13" ma:contentTypeDescription="Create a new document." ma:contentTypeScope="" ma:versionID="e588ee3825708d432f31bce30258125e">
  <xsd:schema xmlns:xsd="http://www.w3.org/2001/XMLSchema" xmlns:xs="http://www.w3.org/2001/XMLSchema" xmlns:p="http://schemas.microsoft.com/office/2006/metadata/properties" xmlns:ns2="3b262f41-24b8-4459-8f0c-017dbc0f4d40" xmlns:ns3="319cb65d-39a0-4f3f-98df-cbccd0b1a73f" targetNamespace="http://schemas.microsoft.com/office/2006/metadata/properties" ma:root="true" ma:fieldsID="f23645725a4732b0af6a5a506303e3c7" ns2:_="" ns3:_="">
    <xsd:import namespace="3b262f41-24b8-4459-8f0c-017dbc0f4d40"/>
    <xsd:import namespace="319cb65d-39a0-4f3f-98df-cbccd0b1a7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262f41-24b8-4459-8f0c-017dbc0f4d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9cb65d-39a0-4f3f-98df-cbccd0b1a73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360251-F8F5-420E-8AD7-5F6426849703}">
  <ds:schemaRefs>
    <ds:schemaRef ds:uri="http://purl.org/dc/terms/"/>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 ds:uri="319cb65d-39a0-4f3f-98df-cbccd0b1a73f"/>
    <ds:schemaRef ds:uri="http://schemas.microsoft.com/office/2006/metadata/properties"/>
    <ds:schemaRef ds:uri="3b262f41-24b8-4459-8f0c-017dbc0f4d40"/>
    <ds:schemaRef ds:uri="http://www.w3.org/XML/1998/namespace"/>
  </ds:schemaRefs>
</ds:datastoreItem>
</file>

<file path=customXml/itemProps2.xml><?xml version="1.0" encoding="utf-8"?>
<ds:datastoreItem xmlns:ds="http://schemas.openxmlformats.org/officeDocument/2006/customXml" ds:itemID="{E04FB0DC-81AA-4A06-BB67-011E017414CD}">
  <ds:schemaRefs>
    <ds:schemaRef ds:uri="http://schemas.microsoft.com/sharepoint/v3/contenttype/forms"/>
  </ds:schemaRefs>
</ds:datastoreItem>
</file>

<file path=customXml/itemProps3.xml><?xml version="1.0" encoding="utf-8"?>
<ds:datastoreItem xmlns:ds="http://schemas.openxmlformats.org/officeDocument/2006/customXml" ds:itemID="{CE096412-7A2F-4349-B7A9-D356F0863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262f41-24b8-4459-8f0c-017dbc0f4d40"/>
    <ds:schemaRef ds:uri="319cb65d-39a0-4f3f-98df-cbccd0b1a7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TCO</vt:lpstr>
      <vt:lpstr>Inputs</vt:lpstr>
      <vt:lpstr>(1)</vt:lpstr>
      <vt:lpstr>(2)</vt:lpstr>
      <vt:lpstr>(3)</vt:lpstr>
      <vt:lpstr>(4)</vt:lpstr>
      <vt:lpstr>(5)</vt:lpstr>
      <vt:lpstr>About</vt:lpstr>
      <vt:lpstr>Typical loss levels</vt:lpstr>
      <vt:lpstr>IEA $-MWh</vt:lpstr>
      <vt:lpstr>Afactor_Table</vt:lpstr>
      <vt:lpstr>Bfactor_table</vt:lpstr>
      <vt:lpstr>ktsqr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mscholand@m2s2energy.com</dc:creator>
  <cp:lastModifiedBy>Michael Scholand</cp:lastModifiedBy>
  <dcterms:created xsi:type="dcterms:W3CDTF">2021-05-05T05:46:24Z</dcterms:created>
  <dcterms:modified xsi:type="dcterms:W3CDTF">2022-10-04T06:50:50Z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0x01010003D066B225902746A8CA72997E644555</vt:lpwstr>
  </property>
  <property fmtid="{D5CDD505-2E9C-101B-9397-08002B2CF9AE}" pid="3" name="MSIP_Label_bf4b7b92-9708-4942-8fd7-f99d10f83297_Enabled">
    <vt:lpwstr>true</vt:lpwstr>
  </property>
  <property fmtid="{D5CDD505-2E9C-101B-9397-08002B2CF9AE}" pid="4" name="MSIP_Label_bf4b7b92-9708-4942-8fd7-f99d10f83297_SetDate">
    <vt:lpwstr>2021-10-19T22:37:05Z</vt:lpwstr>
  </property>
  <property fmtid="{D5CDD505-2E9C-101B-9397-08002B2CF9AE}" pid="5" name="MSIP_Label_bf4b7b92-9708-4942-8fd7-f99d10f83297_Method">
    <vt:lpwstr>Standard</vt:lpwstr>
  </property>
  <property fmtid="{D5CDD505-2E9C-101B-9397-08002B2CF9AE}" pid="6" name="MSIP_Label_bf4b7b92-9708-4942-8fd7-f99d10f83297_Name">
    <vt:lpwstr>General</vt:lpwstr>
  </property>
  <property fmtid="{D5CDD505-2E9C-101B-9397-08002B2CF9AE}" pid="7" name="MSIP_Label_bf4b7b92-9708-4942-8fd7-f99d10f83297_SiteId">
    <vt:lpwstr>fb01cb1d-bba8-4c1a-94ef-defd79c59a09</vt:lpwstr>
  </property>
  <property fmtid="{D5CDD505-2E9C-101B-9397-08002B2CF9AE}" pid="8" name="MSIP_Label_bf4b7b92-9708-4942-8fd7-f99d10f83297_ActionId">
    <vt:lpwstr>225238a8-67ec-4035-a13c-4d71136854ea</vt:lpwstr>
  </property>
  <property fmtid="{D5CDD505-2E9C-101B-9397-08002B2CF9AE}" pid="9" name="MSIP_Label_bf4b7b92-9708-4942-8fd7-f99d10f83297_ContentBits">
    <vt:lpwstr>0</vt:lpwstr>
  </property>
</Properties>
</file>